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q\fs\Document\Tender\!_Не_відбулися\Тендерні заявки\Генпідряд АЗК м. Ірпінь\"/>
    </mc:Choice>
  </mc:AlternateContent>
  <xr:revisionPtr revIDLastSave="0" documentId="13_ncr:1_{D1DF81D6-F09B-405A-B417-49388CCDACC3}" xr6:coauthVersionLast="47" xr6:coauthVersionMax="47" xr10:uidLastSave="{00000000-0000-0000-0000-000000000000}"/>
  <bookViews>
    <workbookView xWindow="-120" yWindow="-120" windowWidth="20730" windowHeight="10845" tabRatio="900" xr2:uid="{00000000-000D-0000-FFFF-FFFF00000000}"/>
  </bookViews>
  <sheets>
    <sheet name="Тендерна таблиця" sheetId="7" r:id="rId1"/>
    <sheet name="ОСН.МАТЕРІАЛИ" sheetId="3" state="hidden" r:id="rId2"/>
    <sheet name="CАНТЕХНІКА" sheetId="5" r:id="rId3"/>
    <sheet name="Облад-ння_камер п.10.1.4" sheetId="16" r:id="rId4"/>
    <sheet name="Світлодіоди" sheetId="11" r:id="rId5"/>
    <sheet name="Пож інвентар" sheetId="12" r:id="rId6"/>
    <sheet name="Дор знаки" sheetId="15" r:id="rId7"/>
  </sheets>
  <definedNames>
    <definedName name="_xlnm._FilterDatabase" localSheetId="0" hidden="1">'Тендерна таблиця'!$A$16:$J$253</definedName>
    <definedName name="_xlnm.Print_Area" localSheetId="2">CАНТЕХНІКА!$A$1:$E$60</definedName>
    <definedName name="_xlnm.Print_Area" localSheetId="0">'Тендерна таблиця'!$A$9:$J$263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6" i="7" l="1"/>
  <c r="I248" i="7"/>
  <c r="I247" i="7"/>
  <c r="I246" i="7"/>
  <c r="I245" i="7"/>
  <c r="I244" i="7"/>
  <c r="I243" i="7"/>
  <c r="I165" i="7" l="1"/>
  <c r="C39" i="11"/>
  <c r="C38" i="11"/>
  <c r="C27" i="11"/>
  <c r="C26" i="11"/>
  <c r="C25" i="11"/>
  <c r="C24" i="11"/>
  <c r="C23" i="11"/>
  <c r="C38" i="5"/>
  <c r="C37" i="5"/>
  <c r="C36" i="5"/>
  <c r="C35" i="5"/>
  <c r="C34" i="5"/>
  <c r="C30" i="5"/>
  <c r="C29" i="5"/>
  <c r="C28" i="5"/>
  <c r="C27" i="5"/>
  <c r="C22" i="5"/>
  <c r="C21" i="5"/>
  <c r="C20" i="5"/>
  <c r="C19" i="5"/>
  <c r="C18" i="5"/>
  <c r="C17" i="5"/>
  <c r="C16" i="5"/>
  <c r="C14" i="5"/>
  <c r="C5" i="5"/>
  <c r="C4" i="5"/>
  <c r="I177" i="7"/>
  <c r="I130" i="7"/>
  <c r="I118" i="7"/>
  <c r="I111" i="7"/>
  <c r="I94" i="7" l="1"/>
  <c r="I119" i="7"/>
  <c r="E40" i="5" l="1"/>
  <c r="E32" i="5"/>
  <c r="E21" i="5"/>
  <c r="E20" i="5"/>
  <c r="E19" i="5"/>
  <c r="E18" i="5"/>
  <c r="C7" i="5"/>
  <c r="E7" i="5" s="1"/>
  <c r="C6" i="5"/>
  <c r="E6" i="5" s="1"/>
  <c r="E5" i="5"/>
  <c r="I183" i="7" l="1"/>
  <c r="I175" i="7" l="1"/>
  <c r="I176" i="7"/>
  <c r="E24" i="15" l="1"/>
  <c r="G21" i="15"/>
  <c r="G9" i="15"/>
  <c r="G241" i="7"/>
  <c r="G240" i="7"/>
  <c r="H1" i="16" l="1"/>
  <c r="E38" i="11" l="1"/>
  <c r="E34" i="11" l="1"/>
  <c r="E35" i="11"/>
  <c r="E36" i="11"/>
  <c r="E23" i="11"/>
  <c r="E24" i="11"/>
  <c r="E25" i="11"/>
  <c r="E26" i="11"/>
  <c r="E27" i="11"/>
  <c r="E28" i="11"/>
  <c r="E29" i="11"/>
  <c r="E30" i="11"/>
  <c r="E31" i="11"/>
  <c r="E32" i="11"/>
  <c r="E33" i="11"/>
  <c r="E22" i="11"/>
  <c r="E17" i="11"/>
  <c r="E18" i="11"/>
  <c r="E19" i="11"/>
  <c r="E20" i="11"/>
  <c r="E16" i="11"/>
  <c r="I232" i="7" l="1"/>
  <c r="I231" i="7"/>
  <c r="I230" i="7"/>
  <c r="I229" i="7"/>
  <c r="E217" i="7"/>
  <c r="E216" i="7"/>
  <c r="E215" i="7"/>
  <c r="E214" i="7"/>
  <c r="E213" i="7"/>
  <c r="E211" i="7"/>
  <c r="E210" i="7"/>
  <c r="E209" i="7"/>
  <c r="E208" i="7"/>
  <c r="E207" i="7"/>
  <c r="E206" i="7"/>
  <c r="E205" i="7"/>
  <c r="E204" i="7"/>
  <c r="C194" i="7"/>
  <c r="C187" i="7"/>
  <c r="E192" i="7" s="1"/>
  <c r="E202" i="7" l="1"/>
  <c r="E198" i="7"/>
  <c r="I198" i="7" s="1"/>
  <c r="E193" i="7"/>
  <c r="E197" i="7"/>
  <c r="E191" i="7"/>
  <c r="E195" i="7"/>
  <c r="E196" i="7"/>
  <c r="E199" i="7"/>
  <c r="E200" i="7"/>
  <c r="E201" i="7"/>
  <c r="E189" i="7"/>
  <c r="E190" i="7"/>
  <c r="I166" i="7"/>
  <c r="I164" i="7"/>
  <c r="I69" i="7" l="1"/>
  <c r="I68" i="7"/>
  <c r="I67" i="7"/>
  <c r="I66" i="7"/>
  <c r="I64" i="7"/>
  <c r="I63" i="7"/>
  <c r="I62" i="7"/>
  <c r="I61" i="7"/>
  <c r="I60" i="7"/>
  <c r="I59" i="7"/>
  <c r="I58" i="7"/>
  <c r="I137" i="7"/>
  <c r="I138" i="7"/>
  <c r="I65" i="7" l="1"/>
  <c r="I57" i="7"/>
  <c r="I91" i="7" l="1"/>
  <c r="I80" i="7"/>
  <c r="E84" i="7"/>
  <c r="E53" i="7" l="1"/>
  <c r="E52" i="7"/>
  <c r="E29" i="7" l="1"/>
  <c r="I156" i="7" l="1"/>
  <c r="I45" i="7"/>
  <c r="G7" i="15" l="1"/>
  <c r="I169" i="7" l="1"/>
  <c r="I153" i="7" l="1"/>
  <c r="I150" i="7"/>
  <c r="I152" i="7"/>
  <c r="I149" i="7"/>
  <c r="I148" i="7"/>
  <c r="I147" i="7"/>
  <c r="I146" i="7"/>
  <c r="I154" i="7" l="1"/>
  <c r="I151" i="7"/>
  <c r="I144" i="7"/>
  <c r="I145" i="7" l="1"/>
  <c r="I139" i="7"/>
  <c r="I224" i="7"/>
  <c r="I206" i="7"/>
  <c r="I134" i="7"/>
  <c r="I133" i="7"/>
  <c r="I109" i="7"/>
  <c r="I192" i="7" l="1"/>
  <c r="I189" i="7"/>
  <c r="I191" i="7"/>
  <c r="I74" i="7" l="1"/>
  <c r="I73" i="7"/>
  <c r="I72" i="7"/>
  <c r="I54" i="7" l="1"/>
  <c r="I44" i="7" l="1"/>
  <c r="I36" i="7" l="1"/>
  <c r="I37" i="7"/>
  <c r="I34" i="7"/>
  <c r="I24" i="7" l="1"/>
  <c r="I157" i="7" l="1"/>
  <c r="I235" i="7" l="1"/>
  <c r="I233" i="7"/>
  <c r="I228" i="7"/>
  <c r="I227" i="7"/>
  <c r="I226" i="7"/>
  <c r="I225" i="7"/>
  <c r="I223" i="7"/>
  <c r="I221" i="7"/>
  <c r="I220" i="7"/>
  <c r="I219" i="7"/>
  <c r="I217" i="7"/>
  <c r="I216" i="7"/>
  <c r="I215" i="7"/>
  <c r="I214" i="7"/>
  <c r="I213" i="7"/>
  <c r="I211" i="7"/>
  <c r="I210" i="7"/>
  <c r="I209" i="7"/>
  <c r="I208" i="7"/>
  <c r="I207" i="7"/>
  <c r="I205" i="7"/>
  <c r="I204" i="7"/>
  <c r="I202" i="7"/>
  <c r="I201" i="7"/>
  <c r="I200" i="7"/>
  <c r="I199" i="7"/>
  <c r="I197" i="7"/>
  <c r="I196" i="7"/>
  <c r="I195" i="7"/>
  <c r="I190" i="7"/>
  <c r="I188" i="7"/>
  <c r="I193" i="7"/>
  <c r="I186" i="7"/>
  <c r="I185" i="7"/>
  <c r="I182" i="7"/>
  <c r="I181" i="7"/>
  <c r="I180" i="7"/>
  <c r="I179" i="7"/>
  <c r="I178" i="7"/>
  <c r="I172" i="7"/>
  <c r="I170" i="7"/>
  <c r="I168" i="7"/>
  <c r="I167" i="7"/>
  <c r="I163" i="7"/>
  <c r="I162" i="7"/>
  <c r="I161" i="7"/>
  <c r="I160" i="7"/>
  <c r="I159" i="7"/>
  <c r="I158" i="7"/>
  <c r="I143" i="7"/>
  <c r="I142" i="7"/>
  <c r="I141" i="7"/>
  <c r="I140" i="7"/>
  <c r="I135" i="7"/>
  <c r="I131" i="7"/>
  <c r="I129" i="7" s="1"/>
  <c r="I128" i="7"/>
  <c r="I126" i="7"/>
  <c r="I125" i="7"/>
  <c r="I124" i="7"/>
  <c r="I123" i="7"/>
  <c r="I122" i="7"/>
  <c r="I121" i="7"/>
  <c r="I120" i="7"/>
  <c r="I116" i="7"/>
  <c r="I115" i="7"/>
  <c r="I114" i="7"/>
  <c r="I113" i="7"/>
  <c r="I112" i="7"/>
  <c r="I110" i="7"/>
  <c r="I108" i="7"/>
  <c r="I107" i="7"/>
  <c r="I106" i="7"/>
  <c r="I105" i="7"/>
  <c r="I104" i="7"/>
  <c r="I103" i="7"/>
  <c r="I102" i="7"/>
  <c r="I101" i="7"/>
  <c r="I100" i="7"/>
  <c r="I99" i="7"/>
  <c r="I98" i="7"/>
  <c r="I97" i="7"/>
  <c r="I96" i="7"/>
  <c r="I95" i="7"/>
  <c r="I93" i="7"/>
  <c r="I92" i="7"/>
  <c r="I90" i="7"/>
  <c r="I89" i="7"/>
  <c r="I87" i="7"/>
  <c r="I86" i="7"/>
  <c r="I85" i="7"/>
  <c r="I84" i="7"/>
  <c r="I83" i="7"/>
  <c r="I82" i="7"/>
  <c r="I81" i="7"/>
  <c r="I79" i="7"/>
  <c r="I78" i="7"/>
  <c r="I77" i="7"/>
  <c r="I76" i="7"/>
  <c r="I56" i="7"/>
  <c r="I55" i="7"/>
  <c r="I53" i="7"/>
  <c r="I52" i="7"/>
  <c r="I51" i="7"/>
  <c r="I50" i="7"/>
  <c r="I49" i="7"/>
  <c r="I47" i="7"/>
  <c r="I46" i="7"/>
  <c r="I42" i="7"/>
  <c r="I41" i="7"/>
  <c r="I40" i="7"/>
  <c r="I38" i="7"/>
  <c r="I35" i="7"/>
  <c r="I33" i="7"/>
  <c r="I30" i="7"/>
  <c r="I28" i="7"/>
  <c r="I27" i="7"/>
  <c r="I25" i="7"/>
  <c r="I23" i="7"/>
  <c r="I22" i="7"/>
  <c r="I21" i="7"/>
  <c r="I20" i="7"/>
  <c r="I19" i="7"/>
  <c r="I174" i="7" l="1"/>
  <c r="I136" i="7"/>
  <c r="I132" i="7"/>
  <c r="I212" i="7"/>
  <c r="I187" i="7"/>
  <c r="I48" i="7"/>
  <c r="I43" i="7"/>
  <c r="I234" i="7"/>
  <c r="I26" i="7"/>
  <c r="I242" i="7"/>
  <c r="I251" i="7"/>
  <c r="I252" i="7"/>
  <c r="I71" i="7"/>
  <c r="I117" i="7"/>
  <c r="I249" i="7"/>
  <c r="I203" i="7"/>
  <c r="E203" i="7" s="1"/>
  <c r="I155" i="7"/>
  <c r="I127" i="7"/>
  <c r="I171" i="7"/>
  <c r="I39" i="7"/>
  <c r="I184" i="7"/>
  <c r="I222" i="7"/>
  <c r="I218" i="7"/>
  <c r="I75" i="7"/>
  <c r="I32" i="7"/>
  <c r="I194" i="7"/>
  <c r="D194" i="7" s="1"/>
  <c r="I29" i="7"/>
  <c r="I88" i="7" l="1"/>
  <c r="I18" i="7"/>
  <c r="E31" i="5" l="1"/>
  <c r="E49" i="5"/>
  <c r="E47" i="5"/>
  <c r="E51" i="5"/>
  <c r="E4" i="5"/>
  <c r="E8" i="5"/>
  <c r="E9" i="5"/>
  <c r="E10" i="5"/>
  <c r="E11" i="5"/>
  <c r="E14" i="5"/>
  <c r="E15" i="5"/>
  <c r="E16" i="5"/>
  <c r="E17" i="5"/>
  <c r="E22" i="5"/>
  <c r="E23" i="5"/>
  <c r="E24" i="5"/>
  <c r="E25" i="5"/>
  <c r="E26" i="5"/>
  <c r="E27" i="5"/>
  <c r="E28" i="5"/>
  <c r="E29" i="5"/>
  <c r="E30" i="5"/>
  <c r="E33" i="5"/>
  <c r="E34" i="5"/>
  <c r="E35" i="5"/>
  <c r="E36" i="5"/>
  <c r="E37" i="5"/>
  <c r="E38" i="5"/>
  <c r="E39" i="5"/>
  <c r="E41" i="5"/>
  <c r="E42" i="5"/>
  <c r="E43" i="5"/>
  <c r="E44" i="5"/>
  <c r="E45" i="5"/>
  <c r="E53" i="5"/>
  <c r="E4" i="15"/>
  <c r="G24" i="15" s="1"/>
  <c r="G23" i="15" s="1"/>
  <c r="F250" i="7" s="1"/>
  <c r="F253" i="7" s="1"/>
  <c r="E15" i="16"/>
  <c r="F15" i="16" s="1"/>
  <c r="F16" i="16"/>
  <c r="F18" i="16"/>
  <c r="F20" i="16"/>
  <c r="F21" i="16"/>
  <c r="F22" i="16"/>
  <c r="F23" i="16"/>
  <c r="F4" i="16"/>
  <c r="F6" i="16"/>
  <c r="F8" i="16"/>
  <c r="F9" i="16"/>
  <c r="F10" i="16"/>
  <c r="F11" i="16"/>
  <c r="E13" i="11"/>
  <c r="E12" i="11"/>
  <c r="G5" i="15"/>
  <c r="G6" i="15"/>
  <c r="G8" i="15"/>
  <c r="G10" i="15"/>
  <c r="G11" i="15"/>
  <c r="G12" i="15"/>
  <c r="G13" i="15"/>
  <c r="G14" i="15"/>
  <c r="G15" i="15"/>
  <c r="G16" i="15"/>
  <c r="G17" i="15"/>
  <c r="G18" i="15"/>
  <c r="G19" i="15"/>
  <c r="G20" i="15"/>
  <c r="G22" i="15"/>
  <c r="G27" i="15"/>
  <c r="G28" i="15"/>
  <c r="E30" i="15"/>
  <c r="G30" i="15" s="1"/>
  <c r="H250" i="7" s="1"/>
  <c r="E39" i="11"/>
  <c r="D40" i="11" s="1"/>
  <c r="E40" i="11" s="1"/>
  <c r="E15" i="11"/>
  <c r="E14" i="11"/>
  <c r="E11" i="11"/>
  <c r="E10" i="11"/>
  <c r="E9" i="11"/>
  <c r="E8" i="11"/>
  <c r="E7" i="11"/>
  <c r="E6" i="11"/>
  <c r="E5" i="11"/>
  <c r="E4" i="11"/>
  <c r="G9" i="3"/>
  <c r="E9" i="3" s="1"/>
  <c r="G8" i="3"/>
  <c r="E8" i="3" s="1"/>
  <c r="G17" i="3"/>
  <c r="E17" i="3" s="1"/>
  <c r="G11" i="3"/>
  <c r="E11" i="3" s="1"/>
  <c r="G10" i="3"/>
  <c r="E10" i="3" s="1"/>
  <c r="F55" i="3"/>
  <c r="E13" i="3"/>
  <c r="E14" i="3"/>
  <c r="G41" i="3"/>
  <c r="F41" i="3" s="1"/>
  <c r="E41" i="3" s="1"/>
  <c r="E15" i="3"/>
  <c r="E16" i="3"/>
  <c r="G42" i="3"/>
  <c r="F42" i="3" s="1"/>
  <c r="E42" i="3" s="1"/>
  <c r="G40" i="3"/>
  <c r="F40" i="3" s="1"/>
  <c r="E40" i="3" s="1"/>
  <c r="E18" i="3"/>
  <c r="F52" i="3"/>
  <c r="E52" i="3" s="1"/>
  <c r="F53" i="3"/>
  <c r="E53" i="3" s="1"/>
  <c r="F51" i="3"/>
  <c r="E51" i="3" s="1"/>
  <c r="E50" i="3"/>
  <c r="E48" i="3"/>
  <c r="F47" i="3"/>
  <c r="E47" i="3" s="1"/>
  <c r="E49" i="3"/>
  <c r="F39" i="3"/>
  <c r="E39" i="3" s="1"/>
  <c r="F43" i="3"/>
  <c r="E43" i="3" s="1"/>
  <c r="F44" i="3"/>
  <c r="E44" i="3" s="1"/>
  <c r="F45" i="3"/>
  <c r="E45" i="3" s="1"/>
  <c r="F46" i="3"/>
  <c r="E46" i="3" s="1"/>
  <c r="F37" i="3"/>
  <c r="E37" i="3" s="1"/>
  <c r="F38" i="3"/>
  <c r="E38" i="3" s="1"/>
  <c r="F35" i="3"/>
  <c r="E35" i="3" s="1"/>
  <c r="F36" i="3"/>
  <c r="E36" i="3" s="1"/>
  <c r="F25" i="3"/>
  <c r="E25" i="3" s="1"/>
  <c r="K25" i="3" s="1"/>
  <c r="F26" i="3"/>
  <c r="E26" i="3" s="1"/>
  <c r="K26" i="3" s="1"/>
  <c r="F27" i="3"/>
  <c r="E27" i="3" s="1"/>
  <c r="K27" i="3" s="1"/>
  <c r="F28" i="3"/>
  <c r="E28" i="3" s="1"/>
  <c r="K28" i="3" s="1"/>
  <c r="F29" i="3"/>
  <c r="E29" i="3" s="1"/>
  <c r="K29" i="3" s="1"/>
  <c r="F30" i="3"/>
  <c r="E30" i="3" s="1"/>
  <c r="K30" i="3" s="1"/>
  <c r="F31" i="3"/>
  <c r="E31" i="3" s="1"/>
  <c r="K31" i="3" s="1"/>
  <c r="F32" i="3"/>
  <c r="E32" i="3" s="1"/>
  <c r="K32" i="3" s="1"/>
  <c r="F33" i="3"/>
  <c r="E33" i="3" s="1"/>
  <c r="K33" i="3" s="1"/>
  <c r="F34" i="3"/>
  <c r="E34" i="3" s="1"/>
  <c r="K34" i="3" s="1"/>
  <c r="F24" i="3"/>
  <c r="E24" i="3" s="1"/>
  <c r="K24" i="3" s="1"/>
  <c r="E23" i="3"/>
  <c r="E19" i="3"/>
  <c r="G4" i="15" l="1"/>
  <c r="G250" i="7" s="1"/>
  <c r="D55" i="5"/>
  <c r="E5" i="16"/>
  <c r="F5" i="16" s="1"/>
  <c r="E17" i="16"/>
  <c r="F17" i="16" s="1"/>
  <c r="F14" i="16" s="1"/>
  <c r="E3" i="16"/>
  <c r="F3" i="16" s="1"/>
  <c r="F7" i="16"/>
  <c r="G7" i="16" a="1"/>
  <c r="G7" i="16" s="1"/>
  <c r="F19" i="16"/>
  <c r="G19" i="16" a="1"/>
  <c r="G19" i="16" s="1"/>
  <c r="E41" i="11"/>
  <c r="G239" i="7" s="1"/>
  <c r="I239" i="7" s="1"/>
  <c r="G31" i="15" l="1"/>
  <c r="F2" i="16"/>
  <c r="F12" i="16" s="1"/>
  <c r="I240" i="7"/>
  <c r="F24" i="16"/>
  <c r="I250" i="7"/>
  <c r="I241" i="7" l="1"/>
  <c r="D54" i="5"/>
  <c r="E54" i="5" s="1"/>
  <c r="H238" i="7" s="1"/>
  <c r="H253" i="7" s="1"/>
  <c r="G238" i="7"/>
  <c r="I238" i="7" s="1"/>
  <c r="G253" i="7" l="1"/>
  <c r="I253" i="7" s="1"/>
  <c r="I237" i="7"/>
  <c r="H26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15" authorId="0" shapeId="0" xr:uid="{C3426CDE-F605-4D48-98C9-7D5C1FD9EB3F}">
      <text>
        <r>
          <rPr>
            <b/>
            <sz val="8"/>
            <color indexed="8"/>
            <rFont val="Tahoma"/>
            <family val="2"/>
            <charset val="204"/>
          </rPr>
          <t xml:space="preserve">Rsotnyk:
</t>
        </r>
        <r>
          <rPr>
            <sz val="8"/>
            <color indexed="8"/>
            <rFont val="Tahoma"/>
            <family val="2"/>
            <charset val="204"/>
          </rPr>
          <t xml:space="preserve"> постачання + кріпильні елементи
</t>
        </r>
      </text>
    </comment>
    <comment ref="F117" authorId="0" shapeId="0" xr:uid="{0877001E-6840-4E6E-9D80-30BB9D3C0765}">
      <text>
        <r>
          <rPr>
            <b/>
            <sz val="9"/>
            <color indexed="8"/>
            <rFont val="Tahoma"/>
            <family val="2"/>
            <charset val="204"/>
          </rPr>
          <t xml:space="preserve">Купранець Р.В.:
</t>
        </r>
        <r>
          <rPr>
            <sz val="9"/>
            <color indexed="8"/>
            <rFont val="Tahoma"/>
            <family val="2"/>
            <charset val="204"/>
          </rPr>
          <t xml:space="preserve">Випробування щита
</t>
        </r>
      </text>
    </comment>
    <comment ref="H117" authorId="0" shapeId="0" xr:uid="{39E7C123-5C86-4ED7-9B06-6A31A2B8BE31}">
      <text>
        <r>
          <rPr>
            <b/>
            <sz val="9"/>
            <color indexed="8"/>
            <rFont val="Tahoma"/>
            <family val="2"/>
            <charset val="204"/>
          </rPr>
          <t xml:space="preserve">Купранець Р.В.:
</t>
        </r>
        <r>
          <rPr>
            <sz val="9"/>
            <color indexed="8"/>
            <rFont val="Tahoma"/>
            <family val="2"/>
            <charset val="204"/>
          </rPr>
          <t xml:space="preserve">Додаткова шина з автоматом для подачі напруги на щит операторної АГЗП при потребі зміни проекту
</t>
        </r>
      </text>
    </comment>
    <comment ref="H149" authorId="0" shapeId="0" xr:uid="{367A6D27-8151-4284-8288-B9F33091DCDC}">
      <text>
        <r>
          <rPr>
            <b/>
            <sz val="9"/>
            <color indexed="8"/>
            <rFont val="Tahoma"/>
            <family val="2"/>
            <charset val="204"/>
          </rPr>
          <t xml:space="preserve">rsotnyk:
</t>
        </r>
        <r>
          <rPr>
            <sz val="9"/>
            <color indexed="8"/>
            <rFont val="Tahoma"/>
            <family val="2"/>
            <charset val="204"/>
          </rPr>
          <t>вивіз</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<sst xmlns="http://schemas.openxmlformats.org/spreadsheetml/2006/main" count="1598" uniqueCount="998">
  <si>
    <t>На будівництво:</t>
  </si>
  <si>
    <t>ТАБЛИЦЯ Договірної ціни</t>
  </si>
  <si>
    <t>1</t>
  </si>
  <si>
    <t>№ п/п</t>
  </si>
  <si>
    <t>Найменування робіт</t>
  </si>
  <si>
    <t>Основні будівельно-технічні показники</t>
  </si>
  <si>
    <t>Одиниця виміру</t>
  </si>
  <si>
    <t>Кількість</t>
  </si>
  <si>
    <t>Вартість, грн
 включно ПДВ</t>
  </si>
  <si>
    <t>ПРИМІТКИ ЗАМОВНИКА</t>
  </si>
  <si>
    <t>ПРИМІТКИ ПІДРЯДНИКА</t>
  </si>
  <si>
    <t>2</t>
  </si>
  <si>
    <t>3</t>
  </si>
  <si>
    <t>4</t>
  </si>
  <si>
    <t>5</t>
  </si>
  <si>
    <t>6</t>
  </si>
  <si>
    <t>7</t>
  </si>
  <si>
    <t>8</t>
  </si>
  <si>
    <t>9</t>
  </si>
  <si>
    <t>ПІДГОТОВЧІ РОБОТИ , ТИМЧАСОВІ , ПЕРЕБАЗУВАННЯ, ВІДРЯДНІ</t>
  </si>
  <si>
    <t>1.1</t>
  </si>
  <si>
    <t>кількість - 1комплект (будівлі +межі +осі навісу операторної та АГЗП). Всі осі закріпляються металевими кілками та виконуються виноски.</t>
  </si>
  <si>
    <t>послуга</t>
  </si>
  <si>
    <t xml:space="preserve">Відповідальність Підрядника </t>
  </si>
  <si>
    <t>1.2</t>
  </si>
  <si>
    <t>Топографо-геодезична зйомка АЗК. Оцінюються ризики та матеріальні видатки</t>
  </si>
  <si>
    <t>1.3</t>
  </si>
  <si>
    <t>шт.</t>
  </si>
  <si>
    <t>1.4</t>
  </si>
  <si>
    <t>м2</t>
  </si>
  <si>
    <t>Відповідальність Підрядника</t>
  </si>
  <si>
    <t>1.5</t>
  </si>
  <si>
    <t>м.п.</t>
  </si>
  <si>
    <t>1.6</t>
  </si>
  <si>
    <t>1.7</t>
  </si>
  <si>
    <t>Прямі витрати на дизель-генератор + амортизація. (уточнюється і закривається по факту)</t>
  </si>
  <si>
    <t>місяць</t>
  </si>
  <si>
    <t>Відповідальність Підрядника (залежність від вводу постійного та тимч. електропост.)</t>
  </si>
  <si>
    <t>1.8</t>
  </si>
  <si>
    <t>Тимчасове підключення електроенергії (на період будівництва для потреб будівельного майданчику). Оплачується, якщо є тимчасове електропостачання та не використовується ДГ.</t>
  </si>
  <si>
    <t>загальна довж. ел. лінії - 250мп (уточнюється по факту.) Прокладання кабелів за тимчасовою схемою до тимчасових щитів генпідрядника АВВГ 4*16- 250мп для потреб будівельного майданчику. Кабель - зворотній матеріал - закривається 30% вартості.</t>
  </si>
  <si>
    <t>1.10</t>
  </si>
  <si>
    <t>Тимчасове водопостачання</t>
  </si>
  <si>
    <t>м3</t>
  </si>
  <si>
    <t>1.11</t>
  </si>
  <si>
    <t>Тимчасові дороги та під'їзди, стоянки</t>
  </si>
  <si>
    <t>1.12</t>
  </si>
  <si>
    <t>міс</t>
  </si>
  <si>
    <t>1.13</t>
  </si>
  <si>
    <t>Перебазування будівельної техніки</t>
  </si>
  <si>
    <t>шт</t>
  </si>
  <si>
    <t>1.14</t>
  </si>
  <si>
    <t>Влаштування тимчасових знаків</t>
  </si>
  <si>
    <t>1.15</t>
  </si>
  <si>
    <t>Облаштування будівельного майданчику (склади, побутові приміщення, санвузли, приміщення для нарад та ін.)</t>
  </si>
  <si>
    <t>по факту одиниць - 5шт (мотаж,експлуатація,демонтаж)</t>
  </si>
  <si>
    <t xml:space="preserve"> шт.</t>
  </si>
  <si>
    <t>Відрядження та проживання генпідрядника (тільки робітники генпідрядника)</t>
  </si>
  <si>
    <t>люд.год.</t>
  </si>
  <si>
    <t>ТЕХНОЛОГІЧНЕ ОБЛАДНАННЯ</t>
  </si>
  <si>
    <t>2.1</t>
  </si>
  <si>
    <t>РЕЗЕРВУАРИ БЕНЗИН І ДИЗПАЛИВО (БЕСТ)</t>
  </si>
  <si>
    <t>2.1.1</t>
  </si>
  <si>
    <t>Остаточна зачистка резервуарного парку перед зливом палива</t>
  </si>
  <si>
    <t>об'єм резервуарів - 100м3</t>
  </si>
  <si>
    <t>2.1.2</t>
  </si>
  <si>
    <t>ВАРТІСТЬ резервуарів з доставкою оплачує замовник.
За підрядником розвантаження резервуарів, зберігання.</t>
  </si>
  <si>
    <t>Вартість резервуара погоджується окремо</t>
  </si>
  <si>
    <t>2.1.5</t>
  </si>
  <si>
    <t>Демонтаж та монтаж технологічних люків з трубопроводами до та після проведення калібровочних робіт</t>
  </si>
  <si>
    <t>кількість люків - 5 шт</t>
  </si>
  <si>
    <t>2.1.6</t>
  </si>
  <si>
    <t>мп</t>
  </si>
  <si>
    <t xml:space="preserve">Відповідальність Підрядника  </t>
  </si>
  <si>
    <t>Встановлення ПРК  (без підключення)
Передбачає розвантажувальні роботи та встановлення на установочне місце.</t>
  </si>
  <si>
    <t>кількість ПРК, шт- 4шт</t>
  </si>
  <si>
    <t>Загальнобудівельні роботи при монтажі пластикових трубопроводів (земляні роботи, бетонна основа, засипка та підсипка змонтованих трубопроводів піском з трамбуванням та проливанням водою)</t>
  </si>
  <si>
    <t>2.2</t>
  </si>
  <si>
    <t>ТЕХНОЛОГІЧНІ ТРУБОПРОВОДИ ТА ОБЛАДНАННЯ (БЕНЗИН І ДИЗПАЛИВО)</t>
  </si>
  <si>
    <t>2.2.1</t>
  </si>
  <si>
    <t>Загальнобудівельні роботи та монтаж приямків під окремостоячі ПРК (земляні роботи, бетонна основа, монтаж; розварювання до колон кутником, герметизація, без вартості приямку).</t>
  </si>
  <si>
    <t>2.2.2</t>
  </si>
  <si>
    <t>2.2.3</t>
  </si>
  <si>
    <t xml:space="preserve">Встановлення стовпчика заземлення бензовоза (земляні роботи, фундамент, монтаж металоконструкції, під'єднання до заземлювачів, монтаж щитка, троса (ПВ3 10мм2 - 20мп), струбцини, фарбування)  </t>
  </si>
  <si>
    <t>кількість стовбчиків - 1шт</t>
  </si>
  <si>
    <t>Робота автокрана при демонтажі монтажі технологічних колодязів, підколодязників та розвантаженні автомашини з технологічним обладнанням на резервуарному парку</t>
  </si>
  <si>
    <t>надання послуг підряднику автокраном 8 маш.год.</t>
  </si>
  <si>
    <t>маш.год.</t>
  </si>
  <si>
    <t>2.3</t>
  </si>
  <si>
    <t>РЕЗЕРВУАР ГАЗОВИЙ підземний 10м3</t>
  </si>
  <si>
    <t>2.3.2</t>
  </si>
  <si>
    <t>Розвантаження резервуарів, зберігання.</t>
  </si>
  <si>
    <t>об'єм резервуарів - 10м3</t>
  </si>
  <si>
    <t>2.3.3</t>
  </si>
  <si>
    <t>2.3.4</t>
  </si>
  <si>
    <t>м.п</t>
  </si>
  <si>
    <t>Загальнобудівельні роботи після  монтажу фундаментів (засипання резервуарного парку з трамбуванням)</t>
  </si>
  <si>
    <t>2.4</t>
  </si>
  <si>
    <t xml:space="preserve">ГАЗОВІ ТЕХНОЛОГІЧНІ ТРУБОПРОВОДИ ТА ОБЛАДНАННЯ (ГАЗ)  </t>
  </si>
  <si>
    <t>2.4.1</t>
  </si>
  <si>
    <t>2.4.2</t>
  </si>
  <si>
    <t>2.4.3</t>
  </si>
  <si>
    <t xml:space="preserve">Загальнобудівельні роботи та монтаж приямків для кабелів (земляні роботи, власне приямки, монтаж, гідроізоляція, герметизація, фарбування) </t>
  </si>
  <si>
    <t xml:space="preserve">ПР-3 -1шт.
Арм.-0,021т, бетон кл С12/15(W4,F50) -1,2м3 
М. лист 1.0*1,44 товщ. 6мм -1шт. </t>
  </si>
  <si>
    <t>2.4.4</t>
  </si>
  <si>
    <t>2.4.5</t>
  </si>
  <si>
    <t>2.4.6</t>
  </si>
  <si>
    <t xml:space="preserve"> Протекторний захист резервуару</t>
  </si>
  <si>
    <t>компл</t>
  </si>
  <si>
    <t>2.4.7</t>
  </si>
  <si>
    <t xml:space="preserve">Встановлення стовпчика заземлення бензовоза (земляні роботи, фундаменти, монтаж металоконструкції, під'єднання до заземлювачів, монтаж щитка, троса (ПВ3 10мм2 - 20м.п.), струбцини, фарбування)  </t>
  </si>
  <si>
    <t>2.4.8</t>
  </si>
  <si>
    <t>Труба 89*4-0,237 тн. -18,4м.п.
арм.Ø10+метал 4 - 5,0 кг
Бетон С12/15 -1,0 м3</t>
  </si>
  <si>
    <t>тн</t>
  </si>
  <si>
    <t xml:space="preserve">БУДІВЛЯ АЗК (АЗС) </t>
  </si>
  <si>
    <t>3.1</t>
  </si>
  <si>
    <t xml:space="preserve">НУЛЬОВИЙ ЦИКЛ АЗС </t>
  </si>
  <si>
    <t>3.1.1</t>
  </si>
  <si>
    <t>3.1.2</t>
  </si>
  <si>
    <t>3.1.3</t>
  </si>
  <si>
    <t xml:space="preserve">Загальнобудівельні роботи при монтажі заземлення (загальне заземлення операторної горизонтальне та вертикальне) </t>
  </si>
  <si>
    <t>Роботи ПО ЧИТОВІЙ ПІДЛОЗІ (повний проектний пиріг чистової підлоги)</t>
  </si>
  <si>
    <t>3.2</t>
  </si>
  <si>
    <t>НАЗЕМНА ЧАСТИНА  АЗС</t>
  </si>
  <si>
    <t>3.2.1</t>
  </si>
  <si>
    <t>т</t>
  </si>
  <si>
    <t>3.2.2</t>
  </si>
  <si>
    <t>3.2.3</t>
  </si>
  <si>
    <t>3.2.4</t>
  </si>
  <si>
    <t>3.2.5</t>
  </si>
  <si>
    <t>3.2.6</t>
  </si>
  <si>
    <t>Розкріплення перегородок першого поверху в кутах та в дверних прорізах і кріплення інсталяції умивальників, рукосушок, бойлера та унітазів</t>
  </si>
  <si>
    <t>т.</t>
  </si>
  <si>
    <t>3.2.7</t>
  </si>
  <si>
    <t>3.2.8</t>
  </si>
  <si>
    <t>3.2.9</t>
  </si>
  <si>
    <t>3.2.10</t>
  </si>
  <si>
    <t>3.2.11</t>
  </si>
  <si>
    <t>Закупівля пожежної драбини (вартість алюмінієвої драбини + конструкція, монтажні роботи)</t>
  </si>
  <si>
    <t>3.3</t>
  </si>
  <si>
    <t>ОЗДОБЛЕННЯ ВНУТРІШНЄ І ВНУТРІШНІ МЕРЕЖІ АЗС операторна</t>
  </si>
  <si>
    <t>3.3.1</t>
  </si>
  <si>
    <t>3.3.2</t>
  </si>
  <si>
    <t>3.3.3</t>
  </si>
  <si>
    <t>3.3.4</t>
  </si>
  <si>
    <t>3.3.5</t>
  </si>
  <si>
    <t>3.3.6</t>
  </si>
  <si>
    <t>3.3.7</t>
  </si>
  <si>
    <t xml:space="preserve">Внутрішні оздоблювальні роботи (підвісні протипожежні стелі) операторної </t>
  </si>
  <si>
    <t>3.3.8</t>
  </si>
  <si>
    <t>3.3.9</t>
  </si>
  <si>
    <t>3.3.10</t>
  </si>
  <si>
    <t>3.3.11</t>
  </si>
  <si>
    <t>Монтаж цоколя алюмінієвого Н = 100мм</t>
  </si>
  <si>
    <t>Включає всі витрати</t>
  </si>
  <si>
    <t>3.3.12</t>
  </si>
  <si>
    <t>Монтаж профілів та кутників алюмінієвих</t>
  </si>
  <si>
    <t>3.3.13</t>
  </si>
  <si>
    <t>Влаштування мозаїки на стіни</t>
  </si>
  <si>
    <t>Включає всі витрати.
Попереднє погодження з Замовником.</t>
  </si>
  <si>
    <t>3.3.14</t>
  </si>
  <si>
    <t>Влаштування гквс коробів включно з каркасом зі шпаклюваням швів</t>
  </si>
  <si>
    <t>3.3.15</t>
  </si>
  <si>
    <t>3.3.16</t>
  </si>
  <si>
    <t>3.3.17</t>
  </si>
  <si>
    <t>яворів</t>
  </si>
  <si>
    <t>3.3.18</t>
  </si>
  <si>
    <t>3.3.19</t>
  </si>
  <si>
    <t>Водопровід холодної води (В1)
Влаштування водомірного вузла з підключення повіренням, пломбуванням.</t>
  </si>
  <si>
    <t>3.3.20</t>
  </si>
  <si>
    <t>Водопровід холодної води операторної   (В1) Монтаж окремого обладнання включно з арматурою та обв'язкою</t>
  </si>
  <si>
    <t>3.3.21</t>
  </si>
  <si>
    <t>3.3.22</t>
  </si>
  <si>
    <t>Монтаж бойлера електричного</t>
  </si>
  <si>
    <t>ARISTON SG-100 -1шт
Включно з кранами та обв'язкою</t>
  </si>
  <si>
    <t>3.3.23</t>
  </si>
  <si>
    <t>3.3.24</t>
  </si>
  <si>
    <t>3.3.25</t>
  </si>
  <si>
    <t>3.3.26</t>
  </si>
  <si>
    <t>компл.</t>
  </si>
  <si>
    <t>3.3.27</t>
  </si>
  <si>
    <t>Допомого у монтажі контрольного щита підключення голів ПРК (КШ)</t>
  </si>
  <si>
    <t>3.3.28</t>
  </si>
  <si>
    <t>Внутрішнє електроосвітлення ОПЕРАТОРНОЇ (світильники в підшивну стелю "Армстронг" та грильято, світильники на підшивну стелю+зовнішні, аварійні, точкові, підсвітка ніш, Хот-Кафе) без вартості світильників. 
Вартість враховано у п.10.1.3</t>
  </si>
  <si>
    <t>3.3.29</t>
  </si>
  <si>
    <t>площа дзеркал  -1,71м2</t>
  </si>
  <si>
    <t>3.3.30</t>
  </si>
  <si>
    <t>Монтаж переданих рекламних конструкцій Замовника з підключенням.</t>
  </si>
  <si>
    <t>3.3.31</t>
  </si>
  <si>
    <t>Монтаж поручнів для інвалідів.</t>
  </si>
  <si>
    <t>комплект - 1шт.</t>
  </si>
  <si>
    <t>3.3.32</t>
  </si>
  <si>
    <t>Облицювання алюмінієвим листом приямків</t>
  </si>
  <si>
    <t xml:space="preserve">Приямок ГРШ та                                             приямок серверної шафи  </t>
  </si>
  <si>
    <t>3.3.33</t>
  </si>
  <si>
    <t>Різні роботи (ревізійні дверцята -3шт; дверні відбійники -8шт, зароблення душових піддонів -1шт, підвіконня -4шт, прорізання прорізів -комплект)</t>
  </si>
  <si>
    <t>3.4</t>
  </si>
  <si>
    <t>ОВ ТА ТЕЛ. ВНУТ.ІНЖЕНЕРНІ СИСТЕМИ  АЗС</t>
  </si>
  <si>
    <t>3.4.1</t>
  </si>
  <si>
    <t>Телефонізація (телефонні кабелі, телефонні розетки, Металорукав) Кабель FTP, розетки - 1 шт.</t>
  </si>
  <si>
    <t>Закривається по факту</t>
  </si>
  <si>
    <t>3.5</t>
  </si>
  <si>
    <t>ПОЖЕЖКА ТА ІНШЕ</t>
  </si>
  <si>
    <t>3.5.1</t>
  </si>
  <si>
    <t>3.5.2</t>
  </si>
  <si>
    <t xml:space="preserve">Система переговорного зв'язку і система озвучення (Акустичні колонки, комплекс трансляції повідомлень,модулі виклику, переговорні пристрої) </t>
  </si>
  <si>
    <t>Відеонагляд. Влаштування окремої ТП50, земляні роботи, піщана подушка з присипкою піском, оберенена засипка. Влаштування приямка відеонагляду. Влаштування опор з фундаментами Н=3м - 2шт.
Вартість обладнання відділу СБ</t>
  </si>
  <si>
    <t>НАВІС НАД ПРК (без оздоблення, одностійковий, фермовий)</t>
  </si>
  <si>
    <t>4.1</t>
  </si>
  <si>
    <t>4.2</t>
  </si>
  <si>
    <t>4.3</t>
  </si>
  <si>
    <t>Загальнобудівельні роботи (зворотня засипка до відмітки корита дорожнього одягу з трамбуванням і з використанням вийнятого грунту). Коефіцієнт ущільнення сипучих враховано у матеріальній складовій розцінки.</t>
  </si>
  <si>
    <t>Заземлення горизонтальне та вертикальне навісу ПРК. 
Під'єднання до контурів операторної та резервуарів палива</t>
  </si>
  <si>
    <t>Допомога у влаштування навісу над ПРК</t>
  </si>
  <si>
    <t>Допомога у монтажі навісу.
Демонтаж/монтаж/ в межах площадки.</t>
  </si>
  <si>
    <t>ІНЖЕНЕРНІ ЗОВНІШНІ ТА МЕРЕЖІ АЗС (крім електрики)</t>
  </si>
  <si>
    <t>5.1</t>
  </si>
  <si>
    <t>5.2</t>
  </si>
  <si>
    <t>5.3</t>
  </si>
  <si>
    <t>5.4</t>
  </si>
  <si>
    <t>5.6</t>
  </si>
  <si>
    <t>5.7</t>
  </si>
  <si>
    <t>5.8</t>
  </si>
  <si>
    <t>Влаштування сервісної колонки (земляні роботи, прокладка повітропроводу, влаштування армованого фундаменту, елементів кріплення, встановлення в проектне положення)</t>
  </si>
  <si>
    <t>6.1</t>
  </si>
  <si>
    <t>Відповідальність Замовника</t>
  </si>
  <si>
    <t>Вартість резервуару закривається по факту</t>
  </si>
  <si>
    <t>6.2</t>
  </si>
  <si>
    <t>6.3</t>
  </si>
  <si>
    <t>6.4</t>
  </si>
  <si>
    <t>6.5</t>
  </si>
  <si>
    <t>6.6</t>
  </si>
  <si>
    <t>Зовнішні інженерні мережі (дощова каналізація)
РЕЗЕРВУАР НАКОПИЧУВАЧ 50м3</t>
  </si>
  <si>
    <t>Оптимізація проекту</t>
  </si>
  <si>
    <t>ДОРОБКА БУ  резервуару з гідроізоляцією бітумною мастикою за два рази.</t>
  </si>
  <si>
    <t>Вварювання патрубків впускних (тс Д=219*4-0,5 м.п -2шт Д=63мм - 1шт. L=100мм -1шт) Встановлення кільця та кришки Д=1,0м та встановлення легкого пластикового люку. Підбетонка майданчика під кільце та підмурівка під влаштування люку на резервуарі</t>
  </si>
  <si>
    <t>Заливка водою і випробовування на герметичність (вода з АЗС).</t>
  </si>
  <si>
    <t xml:space="preserve">РЕЗЕРВУАР НАКОПИЧУВАЧ -1 шт </t>
  </si>
  <si>
    <t>Загальнобудівельні роботи при монтажі резервуару (земляні роботи, ущільнення дна котловану)</t>
  </si>
  <si>
    <t>Влаштування бетонної підготовки під фундаменти товщ. 100мм</t>
  </si>
  <si>
    <t xml:space="preserve">Монтаж резервуару накопичувача (монтаж резервуару -кран 10тн за 1день, місцева гідроізоляція, монтаж готових колодязів (горловин). </t>
  </si>
  <si>
    <t>кількість резервуарів - 1шт гідроізоляція місцева після можливих пошкоджень,
Колодязь з кришкою та люком</t>
  </si>
  <si>
    <t>7.1</t>
  </si>
  <si>
    <t>7.2</t>
  </si>
  <si>
    <t>Мережі заземлення та блискавкозахисту (земляні роботи, прокладання заземлювачів, фарбування стиків) Враховано заземлення опор освітлення, та стели з двома світильниками, іміджевої стели та стрілок в'їзд- виїзд і сервісної колонки та дизель-генератора</t>
  </si>
  <si>
    <t>7.3</t>
  </si>
  <si>
    <t>Проведення комплексу випробувань прокладених електричних мереж, обладнання та мереж заземлення. Отримання технічного звіту по цих роботах. Випробування основного контору з контурами блискавкозахисту та окремо контуру АГЗП.</t>
  </si>
  <si>
    <t xml:space="preserve">Вимірювання та випробування проводить акредитована лабораторія (ліцензія обов'язкова) Окремо газ та окремо операторна з технологією </t>
  </si>
  <si>
    <t>7.4</t>
  </si>
  <si>
    <t>Виготовлення паспорту на блискавкозахист (заміри та погодження на три щогли).</t>
  </si>
  <si>
    <t>Виготовлення , складення необхідних розрахунків та погодження  в ДСНС.</t>
  </si>
  <si>
    <t>7.5</t>
  </si>
  <si>
    <t>Прокладання кабельної лінії КЛ- 0,4кВ; КЛ-0,22кВ (земляні роботи, прокладання кабелів, приєднання до обладнання, перевірка)</t>
  </si>
  <si>
    <t>7.6</t>
  </si>
  <si>
    <t>Силове електропостачання АЗС ПРК (бензин та ДП) (земляні роботи, футляри, влаштування основи та покриття з піску та трубної розводки ПХВ Ø50мм, випробування, підєднання до обладнання)</t>
  </si>
  <si>
    <t>7.7</t>
  </si>
  <si>
    <t xml:space="preserve">Електромережі зовнішнього освітлення (земляні роботи, прокладання кабелів, приєднання до світильників, перевірка) </t>
  </si>
  <si>
    <t>7.8</t>
  </si>
  <si>
    <t>7.9</t>
  </si>
  <si>
    <t>7.10</t>
  </si>
  <si>
    <t>7.11</t>
  </si>
  <si>
    <t>7.12</t>
  </si>
  <si>
    <t>Загальнобудівельні роботи та монтаж приямків на зелені зоні (земляні роботи, самі приямки, монтаж, підмурування)</t>
  </si>
  <si>
    <t>8.1</t>
  </si>
  <si>
    <t>уточнюється по факту</t>
  </si>
  <si>
    <t>ВИНЕСЕННЯ ТА ЗАХИСТ ІНЖЕНЕРНИХ МЕРЕЖ В ПЛЯМІ ЗАБУДОВИ</t>
  </si>
  <si>
    <t>Ручне шурфування фактичного знаходження мереж та відкопування кінців кабелів по 15м (кабелі звязку). Закривається по факту.</t>
  </si>
  <si>
    <t>ОСНОВНІ РОБОТИ ПО БЛАГОУСТРОЮ</t>
  </si>
  <si>
    <t>9.1</t>
  </si>
  <si>
    <r>
      <t>ЧОРНОВЕ ВЕРТИКАЛЬНЕ ПЛАНУВАННЯ</t>
    </r>
    <r>
      <rPr>
        <b/>
        <sz val="12"/>
        <color indexed="10"/>
        <rFont val="Arial Cyr"/>
        <charset val="204"/>
      </rPr>
      <t/>
    </r>
  </si>
  <si>
    <t>9.1.1</t>
  </si>
  <si>
    <t>Зняття грунту до відмітки дна корита. Зняття, завантаження для перевезення та подальшого складування на будівельному майданчику.</t>
  </si>
  <si>
    <t>9.1.2</t>
  </si>
  <si>
    <t xml:space="preserve">Влаштування насипу з пошаровим трамбуванням території АЗС. Досипка до відмітки дна корита по території АЗС. В розцінку включено перевезення  по будівельному майданчику. Ущільнення та перевезення знятого грунту з - під проїздів по території АЗС.                                                    </t>
  </si>
  <si>
    <t>9.1.3</t>
  </si>
  <si>
    <t>Вертикальне планування чорнове. 
Механізоване планування території перед влаштуванням дорожного пирога.</t>
  </si>
  <si>
    <t>9.1.4</t>
  </si>
  <si>
    <t>Навантаження, вивезення та утилізація сміття</t>
  </si>
  <si>
    <t xml:space="preserve">Завантаження,перевезення та утилізація матеріалу з розбирання та демонтажу </t>
  </si>
  <si>
    <t>9.1.5</t>
  </si>
  <si>
    <t xml:space="preserve">Встановлення контейнера для сміття  </t>
  </si>
  <si>
    <t>за необхідності додаткове встановлення</t>
  </si>
  <si>
    <t>9.1.6</t>
  </si>
  <si>
    <t>9.2</t>
  </si>
  <si>
    <t xml:space="preserve">ЧИСТОВЕ ВЕРТИКАЛЬНЕ ПЛАНУВАННЯ  АЗС </t>
  </si>
  <si>
    <t>9.2.1</t>
  </si>
  <si>
    <t xml:space="preserve">Вертикальне планування чистове (планування площ вручну та механізованим способом, підготовка верхнього шару грунту під декоративне озеленення - 10 см)
*передбачається робота з грунтом в межах будмайданчику з механічним та ручним плануванням. Розрівнювання та планування площ, формування відкосів.   </t>
  </si>
  <si>
    <t>9.2.2</t>
  </si>
  <si>
    <t>9.3</t>
  </si>
  <si>
    <t>ДОРОЖНЯ ЧАСТИНА АЗС влаштування асфальтобетонного покриття (тип-1) t=69см</t>
  </si>
  <si>
    <t>9.3.1</t>
  </si>
  <si>
    <t>Холодне фрезерування існуючого асфальтобетонного покриття  з перевезенням матеріалу по буд. майданчику (примикання до існуючого дорожнього покриття в зоні перехідно - швидкісних смуг).</t>
  </si>
  <si>
    <t>9.3.2</t>
  </si>
  <si>
    <t>Дорожня основа пісок 15см (підстилаючий шар 150 мм)</t>
  </si>
  <si>
    <t>9.3.3</t>
  </si>
  <si>
    <t>Дорожня основа щебінь 40-70 -21см та 20-40 -12см (підстилаючий шар 330мм)</t>
  </si>
  <si>
    <t>9.3.4</t>
  </si>
  <si>
    <t>9.3.5</t>
  </si>
  <si>
    <t>9.3.6</t>
  </si>
  <si>
    <t>9.4</t>
  </si>
  <si>
    <t>9.4.1</t>
  </si>
  <si>
    <t>9.4.2</t>
  </si>
  <si>
    <t>Дорожня основа щебінь 40-70 -10см та 20-40 -5см (підстилаючий шар 150мм)</t>
  </si>
  <si>
    <t>9.4.3</t>
  </si>
  <si>
    <t xml:space="preserve">Дорожне покриття з ФЕМ (посипка піском 3см+плівка) </t>
  </si>
  <si>
    <t>9.4.4</t>
  </si>
  <si>
    <t>9.4.5</t>
  </si>
  <si>
    <t>Дорожне покриття з ФЕМ (цементно-піщаний (відсів) шар 4см) 150кг портландцементу на 1м3</t>
  </si>
  <si>
    <t>9.4.6</t>
  </si>
  <si>
    <t>Дорожне покриття з ФЕМ (ВЛАСНЕ ПЛИТКА ФЕМ 8см ГАНТЕЛЬ З ДОСТАВКОЮ)</t>
  </si>
  <si>
    <t>9.4.7</t>
  </si>
  <si>
    <t>Дорожне покриття з ФЕМ (улаштування цементно-піщаний шар +плитка ФЕМ +просипання швів)</t>
  </si>
  <si>
    <t>9.5</t>
  </si>
  <si>
    <t>М2</t>
  </si>
  <si>
    <t>9.5.1</t>
  </si>
  <si>
    <t>9.5.2</t>
  </si>
  <si>
    <t>9.5.3</t>
  </si>
  <si>
    <t>9.5.4</t>
  </si>
  <si>
    <t>Дорожне покриття з Бетону (ВЛАСНЕ ДВІЙНЕ АРМУВАННЯ Д12мм, 200х200мм)</t>
  </si>
  <si>
    <t>9.5.5</t>
  </si>
  <si>
    <t>9.5.6</t>
  </si>
  <si>
    <t>9.5.7</t>
  </si>
  <si>
    <t xml:space="preserve">Дорожне покриття з ФЕМ (цементно-відсів шар 4см) 150кг портландцементу на 1м3 </t>
  </si>
  <si>
    <t>9.5.8</t>
  </si>
  <si>
    <t xml:space="preserve">Дорожне покриття з ФЕМ (ВЛАСНЕ ПЛИТКА ФЕМ 8см ГАНТЕЛЬ З ДОСТАВКОЮ) </t>
  </si>
  <si>
    <t>Дорожне покриття з ФЕМ (влаштування  цементно-піщаний шар +плитка ФЕМ + просипання швів)</t>
  </si>
  <si>
    <t>9.6</t>
  </si>
  <si>
    <t>9.6.1</t>
  </si>
  <si>
    <t>Дорожне покриття з ФЕМ (підстилаючий шар пісок -100 мм)</t>
  </si>
  <si>
    <t>9.6.2</t>
  </si>
  <si>
    <t>Основа щебінь 20-40 -120мм</t>
  </si>
  <si>
    <t>9.6.3</t>
  </si>
  <si>
    <t>Дорожне покриття з ФЕМ (цементно-піщаний шар 4см) 150кг портландцементу на 1м3</t>
  </si>
  <si>
    <t>9.6.4</t>
  </si>
  <si>
    <t>Дорожне покриття з ФЕМ (ВЛАСНЕ ПЛИТКА ФЕМ 6см З ДОСТАВКОЮ) -сірого  та червоного кольору</t>
  </si>
  <si>
    <t>9.6.5</t>
  </si>
  <si>
    <t>9.7</t>
  </si>
  <si>
    <t>Бортові камені, поребрики, решітки.</t>
  </si>
  <si>
    <t>9.7.1</t>
  </si>
  <si>
    <t>Влаштування придверних решіток СІТІ (піддон+гумова решітка 40х60см +коврова в зал t=28мм)</t>
  </si>
  <si>
    <t xml:space="preserve">кількість -10шт +2 в залі 1м*1,5м </t>
  </si>
  <si>
    <t>9.7.2</t>
  </si>
  <si>
    <t xml:space="preserve">Бордюри (основа з щебня, встановлення бортових каменів на бетон, оббетоновування, підрізання)  </t>
  </si>
  <si>
    <t>9.7.3</t>
  </si>
  <si>
    <t xml:space="preserve">Поребрики (основа з щебня 0,036м3/мп, встановлення поребриків на бетон, підрізання) </t>
  </si>
  <si>
    <t>9.8</t>
  </si>
  <si>
    <t>ІНШІ РОБОТИ ПО БЛАГОУСТРІЮ ТА МАФ</t>
  </si>
  <si>
    <t>9.8.1</t>
  </si>
  <si>
    <t xml:space="preserve">Встановлення водовідвідних лотків та пісковловлювачів (земляні роботи, щебенева основа, встановлення лотків на бетон, створення додаткових ухилів розчином, встановлення решіток) </t>
  </si>
  <si>
    <t>9.8.2</t>
  </si>
  <si>
    <t>Монолічення та оздоблення острівків ПРК (заливання острівків бетоном, облицювання керамічною плиткою грес темно-сірого кольору)</t>
  </si>
  <si>
    <t>9.8.3</t>
  </si>
  <si>
    <t>Встановлення огородження території (земляні роботи, фундаменти,  бетонування, вартість огородження формова 3D сітка з панелей з напиленням ПВХ 153*250см, встановлення, фарбування)</t>
  </si>
  <si>
    <t>9.8.4</t>
  </si>
  <si>
    <t>9.8.5</t>
  </si>
  <si>
    <t>9.8.6</t>
  </si>
  <si>
    <t>9.9</t>
  </si>
  <si>
    <t>ГАЗОННИЙ ТА ЛАНШАФТНИЙ БЛАГОУСТРІЙ(ПОГОД.МАРКЕТИНГУ)</t>
  </si>
  <si>
    <t>9.9.1</t>
  </si>
  <si>
    <t>Влаштування родючого грунту та посів трави.
Полив. Покіс - 1раз.</t>
  </si>
  <si>
    <t>10</t>
  </si>
  <si>
    <t>РОБОТИ І ОБЛАДНАННЯ НЕОБХІДНЕ ДЛЯ АЗС</t>
  </si>
  <si>
    <t>10.1</t>
  </si>
  <si>
    <t>РОБОТИ ТА ОБЛАДНАННЯ  АЗС З ДЕТАЛЬНИМИ ОКРЕМИМИ ПІДРАХУНКАМИ</t>
  </si>
  <si>
    <t>10.1.1</t>
  </si>
  <si>
    <t>комп</t>
  </si>
  <si>
    <t>10.1.2</t>
  </si>
  <si>
    <t>ВСЯ  КЕРАМІКА та САНТЕХНІКА ДЛЯ ВНУТРІШНЬОГО ОЗДОБЛЕННЯ
(після кінцевого погодження внутрішнього дизайну відділом маркетигу замовника)</t>
  </si>
  <si>
    <t>10.1.3</t>
  </si>
  <si>
    <t>ВСІ СВІТИЛЬНИКИ СВІТОДІОДНІ (ДЛЯ АЗС) ТА  ДЛЯ ВНУТРІШНЬОГО ОЗДОБЛЕННЯ</t>
  </si>
  <si>
    <t>10.1.4</t>
  </si>
  <si>
    <t>Обладнання холодильноїї камери для продуктів Кафе з монтажем. Світильник світлодіодний вологозахищений із монтажем. Кабель ВВГ 3х1,5мм2 у гофрі діам. 16 мм (освітлення). Вимикач двоклавішний. Монтажні роботи Транспортні витрати</t>
  </si>
  <si>
    <t>Спліт-система Zanotti MGS213 827F зовнішній та внутрішній блок, магістраль та пульт управління. Монтаж зовнішнього блоку на спеціально виготовлену конструкцію на задній стіні операторної (або на даху операторної). Довжина траси до 15м. Зимовий комплект до спліт-системи</t>
  </si>
  <si>
    <t>10.1.5</t>
  </si>
  <si>
    <t xml:space="preserve">Обладнання морозильної камери для продуктів Кафе з монтажем.Ізолятор K-flex 6мм. Світильник світлодіодний вологозахищений із монтажем. Кабель ВВГ 3х1,5мм2 у гофрі діам. 16 мм (освітлення). Вимикач двоклавішний. Монтажні роботи Транспортні витрати </t>
  </si>
  <si>
    <t>Спліт-система Zanotti BGS330 828F (зовнішній та внутрішній блок, магістраль та пульт управління.
Монтаж зовнішнього блоку на спеціально виготовлену конструкцію на задній стіні операторної (або на даху операторної). Довжина траси до 15м. Зимовий комплект до спліт-систем</t>
  </si>
  <si>
    <t>10.1.6</t>
  </si>
  <si>
    <t>Сепаратор нафтопродуктів"ОАЗИС-oil-СН-Ц-4/20-Ц" з байпасом</t>
  </si>
  <si>
    <t>10.1.7</t>
  </si>
  <si>
    <t>10.1.8</t>
  </si>
  <si>
    <t>10.1.9</t>
  </si>
  <si>
    <t>Отримання дозволів (збір документів) для, виклик служб (земляні, зовнішні мережі, ордера на виконання), ОДР на період будівництва</t>
  </si>
  <si>
    <t>Оцінюються ризики та матеріальні видатки</t>
  </si>
  <si>
    <t>Дорожні знаки , розмітка. Монтаж доржніх знаків (2-ий типорозмір та 1-ий типорозмір із світловідбиваючою плівкою та із  подвійним загином по периметру, знак з поцинкованої сталі товщиною 1,0-1,5мм, зворотня сторона знаку покривається антикорозійною фарбою сірого кольору RAL 7042 (напилення цинку min 275 г/м2)), монтаж стійок оцинкованих, нанесенння дорожньої розмітки, відрядні, проживання, транспорт</t>
  </si>
  <si>
    <t xml:space="preserve">Розмітка:
білого кольору - 74,63м2
Чорного кольору - 20 м2 
К-ть знаків -21 шт, 
к-ть стійок - 20шт. ,таблички - 2 шт.     </t>
  </si>
  <si>
    <t>Ведення будівництва  (в тому числі і взаємовідносини з місцевими контролюючими органами для забезпечення безперервності робіт)</t>
  </si>
  <si>
    <t>ЗДАЧА ОБЄКТУ В ЕКСПЛУАТАЦІЮ (обміри+виконавча ділянки+ висновки+участь в комісіях+ документи на сертифікат.</t>
  </si>
  <si>
    <t>звірка</t>
  </si>
  <si>
    <t>Курси валют</t>
  </si>
  <si>
    <t>ЦІНИ КОНСТАНТИ З ПДВ</t>
  </si>
  <si>
    <t>ВСЬОГО</t>
  </si>
  <si>
    <t>ТРАНСПОРТ</t>
  </si>
  <si>
    <t>САМ</t>
  </si>
  <si>
    <t>об'єм</t>
  </si>
  <si>
    <t>Евро</t>
  </si>
  <si>
    <t>М3</t>
  </si>
  <si>
    <t>ЩЕБІНЬ20-40</t>
  </si>
  <si>
    <t>ЧАО Запорожское карьероуправление</t>
  </si>
  <si>
    <t>1,38т/м3</t>
  </si>
  <si>
    <t>Долар</t>
  </si>
  <si>
    <t>ЩЕБІНЬ5-20</t>
  </si>
  <si>
    <t>1,35т/м3</t>
  </si>
  <si>
    <t>Рубль</t>
  </si>
  <si>
    <t>шлак</t>
  </si>
  <si>
    <t>(061) 223 75 89</t>
  </si>
  <si>
    <t>1,2т/м3</t>
  </si>
  <si>
    <t>ВІДСІВ(сіяний)</t>
  </si>
  <si>
    <t>1,42т/м3</t>
  </si>
  <si>
    <t>СУПІСЬ МІСЦЕВА</t>
  </si>
  <si>
    <t>Бетон Градоліт</t>
  </si>
  <si>
    <t>БЕТОН М100</t>
  </si>
  <si>
    <t>Запорожбетонсервіс</t>
  </si>
  <si>
    <t>БЕТОН М200</t>
  </si>
  <si>
    <t>БЕТОН М250</t>
  </si>
  <si>
    <t>БЕТОН М300</t>
  </si>
  <si>
    <t>ПІСОК(БУДІВЕЛЬНИЙ)</t>
  </si>
  <si>
    <t>Річпорт</t>
  </si>
  <si>
    <t>ТОНА</t>
  </si>
  <si>
    <t>арматура А3(ВІД 8 ДО 16)</t>
  </si>
  <si>
    <t>ЦЕМЕНТ МАРКА 400(М)</t>
  </si>
  <si>
    <t>КГ</t>
  </si>
  <si>
    <t>ЗАКЛАДНІ ДЕТАЛІ</t>
  </si>
  <si>
    <t>К-ть залізобет</t>
  </si>
  <si>
    <t>Сума</t>
  </si>
  <si>
    <t>ФЛ10.24-2</t>
  </si>
  <si>
    <t>м3.</t>
  </si>
  <si>
    <t>Завод Універсал 0563757810</t>
  </si>
  <si>
    <t xml:space="preserve">ФЛ10.12-2 </t>
  </si>
  <si>
    <t xml:space="preserve">ФЛ10.8-2 </t>
  </si>
  <si>
    <t xml:space="preserve">ФЛ8.24-2 </t>
  </si>
  <si>
    <t xml:space="preserve">ФЛ8.12-2 </t>
  </si>
  <si>
    <t xml:space="preserve">ФБС24.4.6 </t>
  </si>
  <si>
    <t xml:space="preserve">ФБС12.4.6 </t>
  </si>
  <si>
    <t xml:space="preserve">ФБС9.4.6 </t>
  </si>
  <si>
    <t xml:space="preserve">ФБС12.4.3 </t>
  </si>
  <si>
    <t xml:space="preserve">ФБС24.3.6  </t>
  </si>
  <si>
    <t xml:space="preserve">ФБС9.3.6 </t>
  </si>
  <si>
    <t>з.б. плита П90. 15-8А IIIвТ</t>
  </si>
  <si>
    <t>з.б. плита П90. 12-8А IIIвТ</t>
  </si>
  <si>
    <t>З/Б колодязі</t>
  </si>
  <si>
    <t>1м</t>
  </si>
  <si>
    <t>1,5м</t>
  </si>
  <si>
    <t>2м</t>
  </si>
  <si>
    <t xml:space="preserve">2ПБ13-1п </t>
  </si>
  <si>
    <t>кришка</t>
  </si>
  <si>
    <t xml:space="preserve">2ПБ16-2п </t>
  </si>
  <si>
    <t xml:space="preserve">днище </t>
  </si>
  <si>
    <t xml:space="preserve">2ПБ19-3п </t>
  </si>
  <si>
    <t>кільце</t>
  </si>
  <si>
    <t>3ПБ21-6п</t>
  </si>
  <si>
    <t xml:space="preserve">5ПГ26-40  </t>
  </si>
  <si>
    <t xml:space="preserve">3ПБ34-4п </t>
  </si>
  <si>
    <t>2ПБ22-3п</t>
  </si>
  <si>
    <t>Мін вата izovat 160кг/м3-60 мм</t>
  </si>
  <si>
    <t>Мін вата izovat 135кг/м3-200 мм</t>
  </si>
  <si>
    <t>20 л</t>
  </si>
  <si>
    <t>Праймер</t>
  </si>
  <si>
    <t>1м2</t>
  </si>
  <si>
    <t>Хеластоплей В нижній</t>
  </si>
  <si>
    <t>Хеластоплей П верхній</t>
  </si>
  <si>
    <t>Ютафол</t>
  </si>
  <si>
    <t>мембрана ПВХ (євро)</t>
  </si>
  <si>
    <t>Додаток №1 до п. 10.1.2. (кераміка та сантехніка для внутрішнього оздоблення)</t>
  </si>
  <si>
    <t>№ п.п.</t>
  </si>
  <si>
    <t>Назва матеріалу чи обладнання</t>
  </si>
  <si>
    <t>Кількість шт. або м2</t>
  </si>
  <si>
    <t>Ціна з ПДВ, грн</t>
  </si>
  <si>
    <t>Вартість, грн</t>
  </si>
  <si>
    <t xml:space="preserve">Приміщення </t>
  </si>
  <si>
    <t>https://atma.ua/</t>
  </si>
  <si>
    <t>https://shop.agromat.ua/</t>
  </si>
  <si>
    <t>https://leoceramika.com/</t>
  </si>
  <si>
    <t>Магазин</t>
  </si>
  <si>
    <t>101+102</t>
  </si>
  <si>
    <t>Панель підлогова  VFUC-8714 дуб  невада 8 мм, 32 кл Krono Orig,Польща</t>
  </si>
  <si>
    <t>Клей Sopro FF 455  25 кг</t>
  </si>
  <si>
    <t>Затирка Sopro DF 10  1068  Карамель 5 кг</t>
  </si>
  <si>
    <t>Жовта скляна моно мат 30*30 (4 мм) Кераміка</t>
  </si>
  <si>
    <t>Санвузли для відвідувачів</t>
  </si>
  <si>
    <t>Умивальники + унітази</t>
  </si>
  <si>
    <t>111.835.00.1 Duofix Кріплення до стіни, універсальне
Інсталяції інше</t>
  </si>
  <si>
    <t>115.890.SN.5 Sigma10 HyTronic змив до  унітазу, 230V
Клавіша</t>
  </si>
  <si>
    <t>115.861.00.1 HyTronic Монтажна група для блока
Інсталяції інше</t>
  </si>
  <si>
    <t>M38155000 NOVA PRO Умивальник 55см   для людей з обмеженим  и фізичними можливо стями, з переливом Раковина</t>
  </si>
  <si>
    <t>152.170.16.1 Труба d45м м   до вж. 1м Інсталяції інше</t>
  </si>
  <si>
    <t>L77100000 FREJA Полуп'єдестал для умивальника (білий)</t>
  </si>
  <si>
    <t>366681 Сифон  д/раковини, хром Сифон  для раковини</t>
  </si>
  <si>
    <t>156.050.00.1 Звукоізолююча прокладка Інсталяції інше</t>
  </si>
  <si>
    <t>M39018000 NOVA PRO підвісний унітаз Rimfree  з кришкою soft-close (1уп ) Унітаз</t>
  </si>
  <si>
    <t>Плитка для підлоги Батіста Стіл рект. 597х597х8,5 код 0345 Cerrad Польща</t>
  </si>
  <si>
    <t>Плитка підл. Батіста Стіл рект. 1197х597х10 код 0765 Церрад, Польща</t>
  </si>
  <si>
    <t>Плитка Golden Tile біла моно 20x30</t>
  </si>
  <si>
    <t>108,109,107</t>
  </si>
  <si>
    <t>h=2,8</t>
  </si>
  <si>
    <t>27030СН AURORA  Гачок, хром гачок</t>
  </si>
  <si>
    <t>DJ0112CS Дозатор рідкого мила 1.1 л, горизонт сатиновий нерж.сталь</t>
  </si>
  <si>
    <t>PR2783C S Tpимач туалетного паперу д.230мм сатиновий, нерж сталь</t>
  </si>
  <si>
    <t>D 222S Тримач накладок саніт.1/2S-LINE сатиновий, нерж.сталь</t>
  </si>
  <si>
    <t>Смітник 16л</t>
  </si>
  <si>
    <t xml:space="preserve">A65800 Щітка туалетна настінна, хромова,пластик
</t>
  </si>
  <si>
    <t>Поручні з н/ж сталі AISI304 длялюдей з особливими потребами</t>
  </si>
  <si>
    <t>Дзеркало 4 мм, з сріб.покр.з прир.прям 1,6*1</t>
  </si>
  <si>
    <t>Дзеркало 4 мм, з сріб.покр.з прир.прям 0,5*1</t>
  </si>
  <si>
    <t>Шліф. З пол кром.толщ.3-4-5 мм до 50 м.п. Пр</t>
  </si>
  <si>
    <t>Допоміжні приміщення</t>
  </si>
  <si>
    <t>Плитка Атем Грес 0100 Pimento 30x30</t>
  </si>
  <si>
    <t>106,118,115,117,103,116,112,111,109,108,107,110,114,113,121,120,119</t>
  </si>
  <si>
    <t>Монолічення та оздоблення острівків</t>
  </si>
  <si>
    <t>Керамограніт Pimento 0601K - темно-сірий</t>
  </si>
  <si>
    <t>Оздоблення надземної частини цоколя</t>
  </si>
  <si>
    <t>Керамограніт Pimento 0601 - темно-сірий</t>
  </si>
  <si>
    <t>26533400 Crometta 1jet/Unica’ Croma Душовий набір Душовий набір</t>
  </si>
  <si>
    <t>Доставка товару</t>
  </si>
  <si>
    <t xml:space="preserve">Всього по пункту до п. 10.1.2. (кераміка та сантехніка для внутрішнього оздоблення) грн. з ПДВ : </t>
  </si>
  <si>
    <t>Замовник :</t>
  </si>
  <si>
    <t>Підрядник :</t>
  </si>
  <si>
    <t xml:space="preserve">____________ </t>
  </si>
  <si>
    <t>М.П.</t>
  </si>
  <si>
    <t>Назва обладнання</t>
  </si>
  <si>
    <t>Од. вим.</t>
  </si>
  <si>
    <t>Ціна, грн. з ПДВ</t>
  </si>
  <si>
    <t>Сума, грн. з ПДВ</t>
  </si>
  <si>
    <t xml:space="preserve">Спліт-система Technob STX150 </t>
  </si>
  <si>
    <t>Фреонова магістраль (Фреонова + Кабельна продукція)</t>
  </si>
  <si>
    <t>п. м.</t>
  </si>
  <si>
    <r>
      <t xml:space="preserve">Двері холодильні розп. ДХР-100 - 900 - 2000 (з можливістю відкривання з середини камери) </t>
    </r>
    <r>
      <rPr>
        <b/>
        <sz val="9"/>
        <color indexed="10"/>
        <rFont val="Verdana"/>
        <family val="2"/>
        <charset val="204"/>
      </rPr>
      <t>Серія "Стандарт"</t>
    </r>
  </si>
  <si>
    <t>Стелаж легкозбірний оцинкований 1950*1000*500</t>
  </si>
  <si>
    <t>Інші витрати</t>
  </si>
  <si>
    <t>Монтаж обладнання та стелажів</t>
  </si>
  <si>
    <t>Транспортні витрати</t>
  </si>
  <si>
    <t>Витрати на відрядження працівників</t>
  </si>
  <si>
    <t>Витрати пов"язані із наданням паспортів на обладнання, сертифікатів на матеріали (обладнання) виконавчі схеми, акти прихованих робіт, фотозвіт</t>
  </si>
  <si>
    <t>Загальна вартість, грн з ПДВ</t>
  </si>
  <si>
    <t>Спліт-система Technob STZ400</t>
  </si>
  <si>
    <r>
      <t xml:space="preserve">Двері морозильні розп. ДМР-100 - 900 - 2000 (з можливістю відкривання з середини камери) Рама із підігрівом. </t>
    </r>
    <r>
      <rPr>
        <b/>
        <sz val="9"/>
        <color indexed="10"/>
        <rFont val="Verdana"/>
        <family val="2"/>
        <charset val="204"/>
      </rPr>
      <t>Серія "Стандарт"</t>
    </r>
  </si>
  <si>
    <t>Додаток №2 до п. 10.1.3 (світильники світлодіодні)</t>
  </si>
  <si>
    <t xml:space="preserve">Всього по пункту до п. 10.1.3 (світильники світлодіодні) грн. з ПДВ : </t>
  </si>
  <si>
    <t>____________</t>
  </si>
  <si>
    <t>Поставщик</t>
  </si>
  <si>
    <t>Получатель</t>
  </si>
  <si>
    <t xml:space="preserve"> </t>
  </si>
  <si>
    <t xml:space="preserve">тел.  </t>
  </si>
  <si>
    <t>Плательщик</t>
  </si>
  <si>
    <t>он же</t>
  </si>
  <si>
    <t xml:space="preserve">Основание :  </t>
  </si>
  <si>
    <t>Счет-фактура № СФ-00889</t>
  </si>
  <si>
    <t>от 5 Мая 2011 г.</t>
  </si>
  <si>
    <t>№</t>
  </si>
  <si>
    <t>Наименование</t>
  </si>
  <si>
    <t>Ед.</t>
  </si>
  <si>
    <t>Количество</t>
  </si>
  <si>
    <t>Цена без НДС</t>
  </si>
  <si>
    <t>Сумма без НДС</t>
  </si>
  <si>
    <t>Стенд пожарный закрытого типа не укомплектованный СПЗ</t>
  </si>
  <si>
    <t>Багор пожарный (для щита)</t>
  </si>
  <si>
    <t>Лом пожарный (для щита)</t>
  </si>
  <si>
    <t>Ведро пожарное (конусное для щита)</t>
  </si>
  <si>
    <t>Лопата пожарная (для щита)</t>
  </si>
  <si>
    <t>Топор пожарный (для щита)</t>
  </si>
  <si>
    <t>Кошма</t>
  </si>
  <si>
    <t>Вогнегасник ОУ-3 (ВВК-2)</t>
  </si>
  <si>
    <t>Вогнегасник ВВК-5(ОУ-7)</t>
  </si>
  <si>
    <t>Вогнегасник ВП-5 (з)</t>
  </si>
  <si>
    <t>Вогнегасник ВП-45 (ОП-50)</t>
  </si>
  <si>
    <t xml:space="preserve">Скидка: </t>
  </si>
  <si>
    <t xml:space="preserve">Итого без НДС: </t>
  </si>
  <si>
    <t xml:space="preserve">НДС: </t>
  </si>
  <si>
    <t xml:space="preserve">Всего с НДС: </t>
  </si>
  <si>
    <t>Всего на сумму:</t>
  </si>
  <si>
    <t>Двенадцать тысяч четыреста десять гривень 00 копеек</t>
  </si>
  <si>
    <t>НДС:      2068.33 грн.</t>
  </si>
  <si>
    <t>Выписал(а):</t>
  </si>
  <si>
    <t>Счет действителен к оплате до   .  .</t>
  </si>
  <si>
    <t>Розмір</t>
  </si>
  <si>
    <t>К-сть</t>
  </si>
  <si>
    <t>Ціна за одиницю, грн. з ПДВ</t>
  </si>
  <si>
    <t>Вартість, грн. з ПДВ</t>
  </si>
  <si>
    <t>МАТЕРІАЛИ:</t>
  </si>
  <si>
    <t xml:space="preserve">Знаки дорожні  із кріпленням </t>
  </si>
  <si>
    <t>2.1 "Дати дорогу"</t>
  </si>
  <si>
    <t>1-й типорозмір</t>
  </si>
  <si>
    <t>3.18 "Рух транспортних хасобів, висота яких перевищує 4,3 м. заборонено"</t>
  </si>
  <si>
    <t>3.21 "Вїзд заборонено"</t>
  </si>
  <si>
    <t xml:space="preserve"> 4.9 "Обїзд перешкоди з правого та лівого боку"</t>
  </si>
  <si>
    <t>1.9</t>
  </si>
  <si>
    <t>2-й типорозмір</t>
  </si>
  <si>
    <t>Стійка 57 мм оцинковані</t>
  </si>
  <si>
    <t>Будівельно-монтажні роботи:</t>
  </si>
  <si>
    <t>Монтаж дорожніх знаків на стійку</t>
  </si>
  <si>
    <t>стійок</t>
  </si>
  <si>
    <t>Монтаж дорожнього знаку на існуючу опору</t>
  </si>
  <si>
    <t xml:space="preserve">Монтаж металевого перильного огородження </t>
  </si>
  <si>
    <t>Розмітка білою фарбою (покраска бордюрів прибл 70мп)</t>
  </si>
  <si>
    <t>2.5</t>
  </si>
  <si>
    <t xml:space="preserve">Розмітка чорною фарбою </t>
  </si>
  <si>
    <t>км</t>
  </si>
  <si>
    <t>Форма загину повинна давати можливість приєднувати універсальні поцинковані кріплення з допомогою болтів min М8.</t>
  </si>
  <si>
    <t>3) Зворотня сторона знаку покривається антикорозійною фарбою сірого кольору RAL 7042 (коефіцієнт люмінесценції 0,08-0,10).</t>
  </si>
  <si>
    <t>Товщина порошкового напилення 0,06 мм.</t>
  </si>
  <si>
    <t>Технологія забезпечує еластичність покриття фарби при згинанні на 180° основи знаку шириною 6 мм.</t>
  </si>
  <si>
    <t xml:space="preserve">4)Лицева частина знаків  виготовляється з плівок 3М призматичних інженерного типу серія 3400. </t>
  </si>
  <si>
    <t>Фотометричні та кольорометричні характеристики світлоповертаючої плівки повинні відповідають вимогам ДСТУ 4100-2002.</t>
  </si>
  <si>
    <t>Графічні символи (піктограми) виконуються методом шовкографії з використанням транспарентних фарб або вирізаються з іншої плівки і наклеюються на основну фонову плівку.</t>
  </si>
  <si>
    <t>Плівка повністю повинна прилягати до основи, щоб неможливо було її відірвати без пошкодження, а також відклеїти при згинанні на 90° основи шириною 10 мм.</t>
  </si>
  <si>
    <t>Поверхня плівки гладка, без пухирців та нерівностей. Плівки повинні мати підвищені показники світлоповертання, підвищену стійкість до механічних пошкоджень та гарантійний термін відповідно 10 та 12 років.</t>
  </si>
  <si>
    <t xml:space="preserve">5) Конструкція кріплення повинна забезпечувати монтаж знаку на стійки діаметром від 40 мм до 110 мм, унеможливлювати його пересування чи поворот, </t>
  </si>
  <si>
    <t>дозволяти легко демонтувати знак на протязі всього терміну експлуатації.</t>
  </si>
  <si>
    <t>Кріплення повинно виготовлятись з поцинкованої сталі товщиною min 3 мм (товщина напилення 0,08 мм).</t>
  </si>
  <si>
    <t>Для з’єднання кріплень з металевою основою та стійкою повинні застосовуватись поцинковані болти, гайки, шайби min М8, а також елементи запобігання крадіжкам.</t>
  </si>
  <si>
    <t>6) Фарба для розмітки "Польрефлекс" ТОВ "Поліфарб" (або кращу за якістю).</t>
  </si>
  <si>
    <t>7) Стійки знаків повинні бути оцинковані.</t>
  </si>
  <si>
    <t>8) Усі учасники тендеру повинні мати ліцензію на виконання вищеперерахованих робіт</t>
  </si>
  <si>
    <t xml:space="preserve">Всього по пункту до п. 10.1.14 (знаки дорожні та розмітка) грн. з ПДВ : </t>
  </si>
  <si>
    <t>Утримання  охорони об'єкту - 5 місяці  1людина 12 год/добу; 1 місяць воєнізована охорона  2 людини - 24 год/добу.</t>
  </si>
  <si>
    <t>на 6 місяцІв (оплата з охоронною організацією згідно договору погодженого з Замовником)</t>
  </si>
  <si>
    <t>кількість одиниць техніки -5шт вартість диз. Палива - 56 грн/літр</t>
  </si>
  <si>
    <t>150днів(6міс.)*15люд*10год=22500</t>
  </si>
  <si>
    <t>Кількість - 3 шт</t>
  </si>
  <si>
    <t>ПВР - 1шт. Власне виконання.</t>
  </si>
  <si>
    <t>Винесення осей будівель та споруд та меж ділянки в натуру (з належними актами).</t>
  </si>
  <si>
    <t>Геодезичне знімання АЗК перед проведення будівельно-монтажних робіт ліцензійною організацією, та погодження знімання.</t>
  </si>
  <si>
    <t>ПМ-20У - 1шт.
Блок сум.pахист БЗК-10 -1 шт.
Електрод порів ЕНЕС-1 -1 шт.
Контрольно-вим.пункт -1 шт.
Перевірка потенціалу та складання виконавчо-технічної документації по протекторному захисту.</t>
  </si>
  <si>
    <t>Загальнобудівельні роботи перед монтажем футлярів (розроблення траншеї, основа під тр-ди ПВХ)   Трубопроводи прокладати з піщаною підсипкою 100мм та піщаною засипкою по них висотою 100мм. Земляні роботи (розробка траншеї та зворотня засипка) враховані в складовій розцінки робіт</t>
  </si>
  <si>
    <t xml:space="preserve">ТП 50 -220м.п.                        </t>
  </si>
  <si>
    <t>Монтаж футлярів електричних від АГЗП до приямка біля операторної. Протягування ТП50 від резервуару до ГРК-1.1; ГРК-4.1, до оператора.</t>
  </si>
  <si>
    <t>Роботи нульового циклу (електроприямки ПР-3 -1шт</t>
  </si>
  <si>
    <t>Стяжка кл. С8/10 - 46 мм армована м. сіткою d=4мм  ВрI 
ПСБ-35 -10см (50+50мм)</t>
  </si>
  <si>
    <t>Стіни та перегородки (колони операторної, ригелі стінові, вертикальні зв'язки, деталі виготовлення та монтаж + пофарбування)</t>
  </si>
  <si>
    <t>ПЕРЕКРИТТЯ (виготовлення та монтаж +пофарбування балки, прогони, зв'язки, закладні, окремі деталі)</t>
  </si>
  <si>
    <t>Літній навіс (виготовлення та монтаж +пофарбування колони, балки, прогони, зв'язки, закладні, окремі деталі)</t>
  </si>
  <si>
    <t>Стіни зовнішні + парапети. Висота всіх панелнй - 5,2 м. Площа панелей обчислюється за виключенням отворів для вікон та дверей. "Balex Metal PIR Plus 120 мм (або Кінгспан або Ruukki). Вказати виробника. Коефіцієнти перерозходу матеріалів враховані у матеріальній складовій розцінки.</t>
  </si>
  <si>
    <t>Перегородки г/к (внутрішні стіни, перегородки) 
Каркас під всі г/к перегородки виконується на всю висоту - 3,5-4,2 м. Гіпсокартон на перегоротках на висоту 3,1м (торговий зал гіпсокартон на всю висоту).</t>
  </si>
  <si>
    <t xml:space="preserve">Профільна труба 60*40*3 - 200мп (920кг)
Кріпильні і зварювальні роботи </t>
  </si>
  <si>
    <t>Сендвіч панелі 120мм, RAL 7024, пінополіуретан (Kingspan, Balex, Ruukki) Влаштування віконних та дверних прорізів з обрамленням декоративними планками з вальцюванням шириною на фасаді -100мм. Монтаж спец. планок товщиною 0,55мм із вальцюванням. Всі кріпильні елементи, герметики, монтажна піна включені в складову матеріалів.</t>
  </si>
  <si>
    <t>Зовнішні оздоблювальні роботи (теплоізоляція цоколя пінопластом t=50 мм, ширина 1м, штукатурення по утеплювачу із застосуванням склосітки з подальшим нанесенням обмазувальної гідроізоляції.</t>
  </si>
  <si>
    <t xml:space="preserve">площа гквс - 50 м2. </t>
  </si>
  <si>
    <t>площа АМСТРОНГ- 32м2</t>
  </si>
  <si>
    <t>площа SPC - 90м2</t>
  </si>
  <si>
    <t>Перелік щитів ГРЩ 1,6х2,2х0.35 - 1шт.  Виготовлення та монтаж щита ХОТ-КАФЕ -1шт на 24 полюси; монтаж щита АВР; встановлення автоматики зовнішнього освітлення в ГРЩ; вартість стабілізатора OPTIMUM - 7,5 кВт.</t>
  </si>
  <si>
    <t>Перелік щитів: 1 шт</t>
  </si>
  <si>
    <t>Верх засипки рівень дор. корита - 116.40
Об'єм засипки -50 м3
засипки ранішевийнятим грунтом</t>
  </si>
  <si>
    <t>кількість стрічки 40Х4 - 20м.п
вертик. електроди  кутник 50Х5 - 8шт по 2,5м (включено заземлення резервуарного парку та під'єднання стовпчика заземлення та контурів навісу і операторної).</t>
  </si>
  <si>
    <t>1 прокол D110 затягуємо трубопровід  D100.
Врізка в існуючу міську каналізацію. Від колодязя К-1 (окреме погодження замовника).
Згідно проекту: 1723-00-ЗВК</t>
  </si>
  <si>
    <t>1 прокол D110 затягуємо трубопровід  D100.
Врізка в існуючий міський водопровід. Від колодязя ВК-1 (окреме погодження замовника).
Згідно проекту: 1723-00-ЗВК</t>
  </si>
  <si>
    <t>Влаштування очисних споруд поверхневих стічних вод "ОАЗИС-СН-Ц-Б-10/50" (піщана основа, монтаж в проектне положення та під'єднання, піщана засипка)</t>
  </si>
  <si>
    <t>Повітропровід металопластик Ø20мм - 45 м.п. (10атм)
Футляр ПВХ Ø50мм - 90 м.п.
Бетон В 15 - 0,35 м3.
Каркас арматурний- 5кг.</t>
  </si>
  <si>
    <t>Загальнобудівельні роботи при монтажі резервуару (влаштування плит фундаментів Фр-1. Монтаж та кріплення бандажів - 3шт.</t>
  </si>
  <si>
    <t>РЕЗЕРВУАР AdBlue підземний 5м3</t>
  </si>
  <si>
    <t>об'єм резервуарів - 5м3</t>
  </si>
  <si>
    <t xml:space="preserve">Ущільнення площинними ручними пневматичними трамбівками. </t>
  </si>
  <si>
    <t>Влаштування бетонної підготовки під фундаменти Фр-2 товщ. 100мм</t>
  </si>
  <si>
    <t xml:space="preserve">Бетон С8/10 - 1 м3 </t>
  </si>
  <si>
    <t>Загальнобудівельні роботи при монтажі резервуарку+Фр-2 та колодязя К-2 для монтажу резервуара (влаштування монолітних фундаментів та К-2)</t>
  </si>
  <si>
    <t xml:space="preserve">Фундамент Фр-2:
Бетон С16/20,W63, F50 - 1,7м3
Ø10F400C - 400 кг.
Кільце стінове КС 20-9 - 2 шт.
Кільце стінове КС 20-6 - 2 шт.
Плита перекриття Пп-1 - 1 шт.
Опалубка (оборотність) включена в розцінку.                                                                                  </t>
  </si>
  <si>
    <t>кількість резервуарів - 1
об'єм резервуар - 5м3</t>
  </si>
  <si>
    <t xml:space="preserve">ТЕХНОЛОГІЧНІ ТРУБОПРОВОДИ ТА ОБЛАДНАННЯ (AdBlue)  </t>
  </si>
  <si>
    <t xml:space="preserve">ТП 50 -130м.п.                        </t>
  </si>
  <si>
    <t>Контрольні кабелі до ПРК, РП, інформаційної стели, рекламоносіїв, стійки замовлення DRIVE (протягування в футляри ПВХ, футляри, що існують)</t>
  </si>
  <si>
    <t>Влаштування асфальтобетонного покриття АСГ.Кр.Щ.Б1.НП.ІІ.БНД 70/100-ДСТУ Б В.2.7.-119:2011. Асфальтобетон 10см.</t>
  </si>
  <si>
    <t>Влаштування асфальтобетонного покриття АСГ.Др.Щ.Б.НП.ІІ.БНД 70/100-ДСТУ Б В.2.7.-119:2011. Асфальтобетон 6см.</t>
  </si>
  <si>
    <t>Влаштування асфальтобетонного покриття щебенево - мастикового (ЩМА-15) згідно ДСТУ Б В.2.7-127:2015 в один шар товщиною 5см.</t>
  </si>
  <si>
    <t>ФЕМ "ГАНТЕЛЬ" 8см ПОКРИТТЯ АЗС (тип-3) t=60см</t>
  </si>
  <si>
    <t>ФЕМ "ГАНТЕЛЬ" 8см ПОКРИТТЯ АЗС (тип-5) t=95см</t>
  </si>
  <si>
    <t>Дорожня основа щебінь 40-70 -20см та 20-40 - 25см (підстилаючий шар 150мм)</t>
  </si>
  <si>
    <t xml:space="preserve">Дорожне покриття з ФЕМ (бетонна основа С16/20 -200 мм) </t>
  </si>
  <si>
    <t>ФЕМ "ЦЕГЛА" 6см ПОКРИТТЯ АЗС ДОРІЖКИ 
(тип-4) t=31см</t>
  </si>
  <si>
    <t>"ОАЗИС-СН-Ц-Б-10/50"
власне обладнання з доставкою.</t>
  </si>
  <si>
    <t>окремий додаток(ЛИСТ СВІТОДІОДИ) з об"ємами закупівель додається.</t>
  </si>
  <si>
    <t>окремий додаток(ЛИСТ САНТЕХНІКА) з об"ємами закупівель додається.</t>
  </si>
  <si>
    <t>При необхідності (кількість-45 м.п або 45м3). В зоні в'їзду, проходження газопроводу.</t>
  </si>
  <si>
    <t>111.300.00.5 Duofix Інсталяція д/підв. Унітазу</t>
  </si>
  <si>
    <t>кількість резервуарів - 1 шт.
об'єм резервуар - 10м3 (2,9тон)</t>
  </si>
  <si>
    <t>Панель світлодіодна MAXUS ASSISTANCE PRO 250x250 мм 2,5W денне світло</t>
  </si>
  <si>
    <t>Панель світлодіодна MAXUS ASSISTANCE PRO 500x500 мм 2,5W денне світло</t>
  </si>
  <si>
    <t>Панель світлодіодна Maxus assistance PRO 1000x1000 мм</t>
  </si>
  <si>
    <t>Панель світлодіодна Maxus assistance PRO 1800x1800 мм</t>
  </si>
  <si>
    <t>Панель світлодіодна Maxus assistance PRO 2000x1000 мм</t>
  </si>
  <si>
    <t>Лінійний світильник Maxus assistance LINE PRO PL 3000 мм</t>
  </si>
  <si>
    <t>Трековий світильник Maxus assistance Track light C 28W 90CRI 4000K 24DEG 3-Phase Black (Артикул: MATLC-28940-024D3P-B)</t>
  </si>
  <si>
    <t>Панель світлодіодна Maxus assistance LED PANEL PRO 36W 850 595*595 v2 (Артикул: MAPN-36W850-66-2)</t>
  </si>
  <si>
    <t>Світлодіодний світильник Maxus Batten Light 20W 5000K IP65 (Артикул: 1-MBT-2050-PC)</t>
  </si>
  <si>
    <t>Світильник акумуляторний (аварійне освітлення)</t>
  </si>
  <si>
    <t>Світильник "Вхід"</t>
  </si>
  <si>
    <t>Шинопровід Maxus assistance Track Recessed 3Phase 3m Black (Артикул: MATR-3P-L3-B)</t>
  </si>
  <si>
    <t>Шинопровід Maxus assistance Track Recessed 3Phase 2m Black (Артикул: MATR-2P-L2-B)</t>
  </si>
  <si>
    <t>Шинопровід Maxus assistance Track Recessed 3Phase 1m Black (Артикул: MATR-2P-L1-B)</t>
  </si>
  <si>
    <t>Живлення шинопроводу</t>
  </si>
  <si>
    <t>Блок аварійного живлення Maxus assistance Emergency KIT FULL POWER Max80W 8800mAh 11_1V</t>
  </si>
  <si>
    <t>Світильники внутрішнього освітлення</t>
  </si>
  <si>
    <t>Лінійний світильник Maxus assistance LINE PRO PL 1200 мм 40W 5000K IP66 White (Артикул: MALN-PROPL-12-405-WH)</t>
  </si>
  <si>
    <t>Світильники вуличного освітлення</t>
  </si>
  <si>
    <t>Світильник вуличний MAXUS ASSISTANCE STREET PRO 150W 4000K IP66</t>
  </si>
  <si>
    <t>Опора стальна квадратна "Антарес" (ТОВ "ПРОМЕНЕРГОЛЮКС"), порошкове пофарбування, h=3,3 м з двома LED-світильниками, з пот. світлодіодних елементів 2х30 Вт, ІР65</t>
  </si>
  <si>
    <t>Опора стальна квадратна "Антарес" (ТОВ "ПРОМЕНЕРГОЛЮКС"), порошкове пофарбування, h=3,3 м з одним LED-світильником, з пот. світлодіодних елементів 1х30 Вт, ІР65</t>
  </si>
  <si>
    <t>Опора стальна квадратна "Антарес" (ТОВ "ПРОМЕНЕРГОЛЮКС"), порошкове пофарбування, h=1,3 м з двома LED-світильниками, з пот. світлодіодних елементів 2х10 Вт, ІР65</t>
  </si>
  <si>
    <t>Вуличний LED-світильник Markslojd 106929 Garden 5 Вт, 24V, IP44</t>
  </si>
  <si>
    <t>Прожектор зовнішнього освітлення ЖО-03 В-70-51, 70 Вт, ІР65</t>
  </si>
  <si>
    <t>Лампа натрієва 220В, 70Вт</t>
  </si>
  <si>
    <t>Щиток увідний на один запобіжник ROSA ТВ-1, ІР54</t>
  </si>
  <si>
    <t>Ізоляційне кабельне з'єднання IZK-4-01</t>
  </si>
  <si>
    <t>Запобіжник плавкий 230В, 1А, Е14</t>
  </si>
  <si>
    <t>Трансформатор 220/24V AC, 36W, IP65, 70x65x60 мм, MarkSlojd Sweden Garden24 106924</t>
  </si>
  <si>
    <t>Коннектор l=2м, 24V, IP44, MarkSlojd Sweden Garden 106928</t>
  </si>
  <si>
    <t>Коннектор l=5м, 24V, IP44, MarkSlojd Sweden Garden 106927</t>
  </si>
  <si>
    <t>Розподільча коробка Abox XT OGT 04-4</t>
  </si>
  <si>
    <t>LED-стрічка 10 Вт/м, 24V, IP68</t>
  </si>
  <si>
    <t>Світильники навісу ПРК+Літній майданчик+Дитячий майданчик</t>
  </si>
  <si>
    <t>Лінійний світильник Maxus assistance Line OK 1000mm 20W 4000K IP65 AL</t>
  </si>
  <si>
    <t>Лінійний світильник Maxus assistance Line OK 1500mm 30W 4000K IP65 AL</t>
  </si>
  <si>
    <t>Курс євро НБУ:</t>
  </si>
  <si>
    <r>
      <t>Холодильна камера (об'єм зберігання 9 м</t>
    </r>
    <r>
      <rPr>
        <b/>
        <vertAlign val="superscript"/>
        <sz val="9"/>
        <rFont val="Verdana"/>
        <family val="2"/>
        <charset val="204"/>
      </rPr>
      <t>3</t>
    </r>
    <r>
      <rPr>
        <b/>
        <sz val="9"/>
        <rFont val="Verdana"/>
        <family val="2"/>
        <charset val="204"/>
      </rPr>
      <t>, площа камер 4,09 м</t>
    </r>
    <r>
      <rPr>
        <b/>
        <vertAlign val="superscript"/>
        <sz val="9"/>
        <rFont val="Verdana"/>
        <family val="2"/>
        <charset val="204"/>
      </rPr>
      <t>2</t>
    </r>
    <r>
      <rPr>
        <b/>
        <sz val="9"/>
        <rFont val="Verdana"/>
        <family val="2"/>
        <charset val="204"/>
      </rPr>
      <t>)</t>
    </r>
  </si>
  <si>
    <r>
      <t>Морозильна камера (об'єм зберігання 12,32 м</t>
    </r>
    <r>
      <rPr>
        <b/>
        <vertAlign val="superscript"/>
        <sz val="9"/>
        <rFont val="Verdana"/>
        <family val="2"/>
        <charset val="204"/>
      </rPr>
      <t xml:space="preserve">3 </t>
    </r>
    <r>
      <rPr>
        <b/>
        <sz val="9"/>
        <rFont val="Verdana"/>
        <family val="2"/>
        <charset val="204"/>
      </rPr>
      <t>, площа камер 5,6 м</t>
    </r>
    <r>
      <rPr>
        <b/>
        <vertAlign val="superscript"/>
        <sz val="9"/>
        <rFont val="Verdana"/>
        <family val="2"/>
        <charset val="204"/>
      </rPr>
      <t>2</t>
    </r>
    <r>
      <rPr>
        <b/>
        <sz val="9"/>
        <rFont val="Verdana"/>
        <family val="2"/>
        <charset val="204"/>
      </rPr>
      <t>)</t>
    </r>
  </si>
  <si>
    <t>6.77</t>
  </si>
  <si>
    <t>3.31/3.32 "Зона обмеження швидкості"/"Закінчення зони обмеження швидкості"</t>
  </si>
  <si>
    <t>3.22 "Поворот на право заборонено"</t>
  </si>
  <si>
    <t>5.16 "Напрямок руху по смугам"</t>
  </si>
  <si>
    <t>4.2 "Рух тільки на право"</t>
  </si>
  <si>
    <t>5.21.1 "Закінчення додаткової смуги"</t>
  </si>
  <si>
    <t>5.42.1 "Парковка"</t>
  </si>
  <si>
    <t>5.7.1 "Виїзд на дорогу з одностороннім рухом"</t>
  </si>
  <si>
    <t>6.11 "WC"</t>
  </si>
  <si>
    <t>6.14 "Кафе"</t>
  </si>
  <si>
    <t>7.1.1 "Відстань від знаку до початку небезпечної ділянки"</t>
  </si>
  <si>
    <t>7.17 "Особи з інвалідністю"</t>
  </si>
  <si>
    <t>7.6.7 "Спосіб паркування"</t>
  </si>
  <si>
    <t>Вертикальне планування чистове території майданчика за межами будівництва (планування площ вручну та механізованим способом, підготовка верхнього шару грунту під декоративне озеленення - 10 см). Робота виконується при потребі.</t>
  </si>
  <si>
    <t>Площа озеленення - 2275 м2</t>
  </si>
  <si>
    <t>Площа озеленення - 2085 м2</t>
  </si>
  <si>
    <t>Завезення чорнозему, площа 4360 м2 товщина 50мм.
Посів трави - 4360 м2</t>
  </si>
  <si>
    <t>Стабілізація ґрунтової основи земляного полотна при використанні геотекстилю та георешітки</t>
  </si>
  <si>
    <t>Підлогове біополіуретанове покриття Wineo Purline 1500</t>
  </si>
  <si>
    <t>Клей сілановий UZIN KE 68 T, кг</t>
  </si>
  <si>
    <t>Монтаж стінового покриття  SPC Surface</t>
  </si>
  <si>
    <t>Грунтовка UZIN PE 460, л</t>
  </si>
  <si>
    <t>111.616.00.1 Інсталяція для пісуара Geberit Duofix</t>
  </si>
  <si>
    <t>116.076.00.1 Система електронного керування змивом пісуара Geberit, антивандальна, прихована частина</t>
  </si>
  <si>
    <t>136.909.21.2 Зливний клапан Geberit Тип 240, подвійний змив, хром глянцевий</t>
  </si>
  <si>
    <t>116.025.SN.1 Клавіша змиву електронна для пісуара Geberit Sigma10, матовий хром</t>
  </si>
  <si>
    <t>Клапан термостатичний АТМ341 зовн. 3/4</t>
  </si>
  <si>
    <t>Змішувач-сушка Dyson Airblade AB10</t>
  </si>
  <si>
    <t>Перегородки пісюарніні з ДСП біла 25 мм,алюм.профіль,замок ABLOY, шт</t>
  </si>
  <si>
    <t>Перегородки туалетні з ДСП біла 25 мм,алюм.профіль,замок ABLOY, м2</t>
  </si>
  <si>
    <t>Рукомийник (столешня) з двома мийками 1650*560*180мм</t>
  </si>
  <si>
    <t>Нове будівництво АЗК з пунктом сервісного обслуговування водіїв та пасажирів, АГЗП за адресою:
Київська обл., Бучанський район, Ірпінська територіальна громада, м. Ірпінь, Ірпінська міська рада (кадастровий номер 3210900000:04:001:3032)</t>
  </si>
  <si>
    <t>Разом при будівництві АЗК з пунктом сервісного обслуговування водіїв та пасажирів, АГЗП за адресою: Київська обл., Бучанський район, Ірпінська територіальна громада, м. Ірпінь, Ірпінська міська рада (кадастровий номер 3210900000:04:001:3032), грн. з ПДВ :</t>
  </si>
  <si>
    <t>Монтаж футлярів електричних від AdBlue до приямка біля операторної. Протягування ТП50 від резервуару до ПРК-2; ПРК-3, до оператора.</t>
  </si>
  <si>
    <t>Щит електричний на 24 модулі з автоматичними вимикачами та ПЗВ</t>
  </si>
  <si>
    <t>Автомати ЕАТОN або Schneider Electric
Виготовлення, підключення, монтаж</t>
  </si>
  <si>
    <t>тип тимчасових доріг - щебінь
площа покриттів - 550м2 (80м3)</t>
  </si>
  <si>
    <t>Утримання та експлуатація існуючої технічної свердловини.</t>
  </si>
  <si>
    <t>Влаштування гідроізоляційного шару покрівлі з ПВХ мембрани t=1,8 мм заведення на парапети на всю висоту, герметизація стиків та примикань. Влаштування водовідвідних воронок з підігрівом - 2 шт.</t>
  </si>
  <si>
    <t>Грунтування + шпаклювання старт + фініш</t>
  </si>
  <si>
    <t>Високоякісне пофарбування коробів за 2-3 рази. Включає грунтування.</t>
  </si>
  <si>
    <t>Водомірний вузол:
- Обв'язка Лічильника -1шт
- Регулятор тиску -1шт</t>
  </si>
  <si>
    <t>Улаштування насосної станції</t>
  </si>
  <si>
    <t>Щит електричний на 36 модулі з автоматичними вимикачами та ПЗВ</t>
  </si>
  <si>
    <t>Блискавкоприймач оцинкований довжина 19 м (454кг).
Щ 1-1 - 368 кг.
Щ 1-2 - 86 кг.
Болт М16х65 - 5 кг (6 шт.).
Гайка М16 - 5,4 кг (12 шт.).
Шайба М16 - 3,6 кг (12 шт.).
Заземлення смугою 40*4 -10 м.п.
Електроди вертик. кутник 50Х5  L=3м.п. - 3шт.</t>
  </si>
  <si>
    <t>Засипка зелених зон привізним родючим грунтом (чорноземом) товщиною 25см на площу.</t>
  </si>
  <si>
    <t xml:space="preserve">довжина фрезерування - 180 м.п. Ширина фрезерування - 10см.
</t>
  </si>
  <si>
    <t>Дорожне покриття з Бетону (ВЛАСНЕ ОДИНАРНЕ АРМУВАННЯ арматура Ø10 А400К, чарунка 200х200 мм)</t>
  </si>
  <si>
    <t xml:space="preserve">Дорожне покриття з ФЕМ (бетонна основа С12/15 - 150мм) </t>
  </si>
  <si>
    <t>2.1.3</t>
  </si>
  <si>
    <t>2.1.4</t>
  </si>
  <si>
    <t>2.3.1</t>
  </si>
  <si>
    <t>2.5.1</t>
  </si>
  <si>
    <t>2.5.2</t>
  </si>
  <si>
    <t>2.5.3</t>
  </si>
  <si>
    <t>2.5.4</t>
  </si>
  <si>
    <t>2.5.5</t>
  </si>
  <si>
    <t>2.5.6</t>
  </si>
  <si>
    <t>2.5.7</t>
  </si>
  <si>
    <t>2.6</t>
  </si>
  <si>
    <t>2.6.1</t>
  </si>
  <si>
    <t>2.6.2</t>
  </si>
  <si>
    <t>2.6.3</t>
  </si>
  <si>
    <t>2.6.4</t>
  </si>
  <si>
    <t>3.2.12</t>
  </si>
  <si>
    <t>3.3.34</t>
  </si>
  <si>
    <t>3.3.35</t>
  </si>
  <si>
    <t>3.3.36</t>
  </si>
  <si>
    <t>3.3.37</t>
  </si>
  <si>
    <t>3.3.38</t>
  </si>
  <si>
    <t>5.5</t>
  </si>
  <si>
    <t>6.7</t>
  </si>
  <si>
    <t>6.8</t>
  </si>
  <si>
    <t>6.9</t>
  </si>
  <si>
    <t>7.13</t>
  </si>
  <si>
    <t>7.14</t>
  </si>
  <si>
    <t>9.1.7</t>
  </si>
  <si>
    <t>9.1.8</t>
  </si>
  <si>
    <t>9.1.9</t>
  </si>
  <si>
    <t>9.4.8</t>
  </si>
  <si>
    <t>9.8.7</t>
  </si>
  <si>
    <t>9.8.8</t>
  </si>
  <si>
    <t>9.8.9</t>
  </si>
  <si>
    <t>9.8.10</t>
  </si>
  <si>
    <t>9.8.11</t>
  </si>
  <si>
    <t>Тільки монтаж
кількість сантехприладів - 62 шт.
ВАРТІСТЬ І НОМЕНКЛАТУРА ВКАЗАНА В ДОДАТКУ САНТЕХНІКА п.10.1.1</t>
  </si>
  <si>
    <t>Встановлення щогли блискавкозахисту на готовий фундамент (виготовлення щогл, земляні роботи, монтаж щогл, під'єднання до заземлювачів, фарбування)</t>
  </si>
  <si>
    <t>7.15</t>
  </si>
  <si>
    <t xml:space="preserve">ПРК , СКР </t>
  </si>
  <si>
    <t>ЦЕНРАЛІЗОВАНА ПОСТАВКА ВІДДІЛУ ПОСТАЧАННЯ</t>
  </si>
  <si>
    <t>КАСОВА СИСТЕМА Управління з монтажем а також вся оргтехніка</t>
  </si>
  <si>
    <t>ЦЕНРАЛІЗОВАНА ПОСТАВКА</t>
  </si>
  <si>
    <t>10.1.10</t>
  </si>
  <si>
    <t>Меблі та торгове обладнання зі встановленням</t>
  </si>
  <si>
    <t>10.1.11</t>
  </si>
  <si>
    <t>Монтаж СКМ</t>
  </si>
  <si>
    <t>Виконується згідно окремого проекту за погодженням ІТ відділу</t>
  </si>
  <si>
    <t>10.1.12</t>
  </si>
  <si>
    <t>ДИЗЕЛЬ генератор JCB (25 кВт 31 КВА)</t>
  </si>
  <si>
    <t>10.1.13</t>
  </si>
  <si>
    <t>Метрологічне обладнання</t>
  </si>
  <si>
    <t>Проект на новій елементній базі. Прокладання кабельних мереж, монтаж.</t>
  </si>
  <si>
    <t>10.1.14</t>
  </si>
  <si>
    <t>10.1.15</t>
  </si>
  <si>
    <t>Інша важлива інформація:</t>
  </si>
  <si>
    <t>1. Аванс</t>
  </si>
  <si>
    <t xml:space="preserve">2. Відтермінування кінцевої оплати після підписання акту </t>
  </si>
  <si>
    <t>днів (не менше 10 календарних днів)</t>
  </si>
  <si>
    <t xml:space="preserve">3. Термін виконання замовлення </t>
  </si>
  <si>
    <t>4. Гарантійний термін на виконані роботи</t>
  </si>
  <si>
    <t>роки (не менше трьох років)</t>
  </si>
  <si>
    <t>не більше 6 місяців</t>
  </si>
  <si>
    <t>%, не більше 25%</t>
  </si>
  <si>
    <t>Ціна роботи за одиницю, грн з ПДВ</t>
  </si>
  <si>
    <t>Матаріальна складова на одиницю, грн з ПДВ</t>
  </si>
  <si>
    <t>Складова інших витрат на одиницю, грн з ПДВ</t>
  </si>
  <si>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</si>
  <si>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</si>
  <si>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</si>
  <si>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</si>
  <si>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</si>
  <si>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</si>
  <si>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</si>
  <si>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(сірим позначено клітинки, що заповнюються Учасником)</t>
  </si>
  <si>
    <r>
      <t xml:space="preserve">Використання дизель-генератора потужністю 6 Квт. В стовбець інших витрат включені кошти на амортизацію ДГ. </t>
    </r>
    <r>
      <rPr>
        <b/>
        <sz val="10"/>
        <rFont val="Times New Roman"/>
        <family val="1"/>
        <charset val="204"/>
      </rPr>
      <t>При потребі, обовязково погоджується з Замовником перед використанням!</t>
    </r>
  </si>
  <si>
    <r>
      <t xml:space="preserve">Виконання та погодження проекту виконання робіт. </t>
    </r>
    <r>
      <rPr>
        <b/>
        <sz val="10"/>
        <rFont val="Times New Roman"/>
        <family val="1"/>
        <charset val="204"/>
      </rPr>
      <t>Наявна тимчасова схема ОДР - надається ЗАМОВНИКОМ.</t>
    </r>
  </si>
  <si>
    <r>
      <t>м</t>
    </r>
    <r>
      <rPr>
        <vertAlign val="superscript"/>
        <sz val="10"/>
        <rFont val="Times New Roman"/>
        <family val="1"/>
        <charset val="204"/>
      </rPr>
      <t>3</t>
    </r>
  </si>
  <si>
    <r>
      <t xml:space="preserve">Загальнобудівельні роботи при монтажі </t>
    </r>
    <r>
      <rPr>
        <u/>
        <sz val="10"/>
        <rFont val="Times New Roman"/>
        <family val="1"/>
        <charset val="204"/>
      </rPr>
      <t>резервуарного парку</t>
    </r>
    <r>
      <rPr>
        <sz val="10"/>
        <rFont val="Times New Roman"/>
        <family val="1"/>
        <charset val="204"/>
      </rPr>
      <t xml:space="preserve"> (заземлення горизонтальне та вертикальне) Приєднання до контурів навісу і операторної та  стовпчика заземлення.</t>
    </r>
  </si>
  <si>
    <r>
      <t xml:space="preserve">Траншея під трубопроводи РМП - </t>
    </r>
    <r>
      <rPr>
        <b/>
        <sz val="10"/>
        <rFont val="Times New Roman"/>
        <family val="1"/>
        <charset val="204"/>
      </rPr>
      <t>65 мп.</t>
    </r>
    <r>
      <rPr>
        <sz val="10"/>
        <rFont val="Times New Roman"/>
        <family val="1"/>
        <charset val="204"/>
      </rPr>
      <t xml:space="preserve">
Траншея під AdBlue - </t>
    </r>
    <r>
      <rPr>
        <b/>
        <sz val="10"/>
        <rFont val="Times New Roman"/>
        <family val="1"/>
        <charset val="204"/>
      </rPr>
      <t>40 м.п.</t>
    </r>
    <r>
      <rPr>
        <sz val="10"/>
        <rFont val="Times New Roman"/>
        <family val="1"/>
        <charset val="204"/>
      </rPr>
      <t xml:space="preserve">
Пісок - </t>
    </r>
    <r>
      <rPr>
        <b/>
        <sz val="10"/>
        <rFont val="Times New Roman"/>
        <family val="1"/>
        <charset val="204"/>
      </rPr>
      <t>90 м3</t>
    </r>
  </si>
  <si>
    <r>
      <t xml:space="preserve">кількість приямків +вузол зливу (без вартості приямків, тільки монтаж) - </t>
    </r>
    <r>
      <rPr>
        <b/>
        <sz val="10"/>
        <rFont val="Times New Roman"/>
        <family val="1"/>
        <charset val="204"/>
      </rPr>
      <t>5шт;</t>
    </r>
    <r>
      <rPr>
        <sz val="10"/>
        <rFont val="Times New Roman"/>
        <family val="1"/>
        <charset val="204"/>
      </rPr>
      <t xml:space="preserve"> Бетон C 10/12 - 0,6м3, армування - 30 кг.</t>
    </r>
  </si>
  <si>
    <r>
      <t>Монтаж резервуару</t>
    </r>
    <r>
      <rPr>
        <sz val="10"/>
        <rFont val="Times New Roman"/>
        <family val="1"/>
        <charset val="204"/>
      </rPr>
      <t xml:space="preserve"> палива (монтаж резервуару, місцева гідроізоляція)</t>
    </r>
  </si>
  <si>
    <r>
      <t>Загальнобудівельні роботи</t>
    </r>
    <r>
      <rPr>
        <sz val="10"/>
        <color indexed="8"/>
        <rFont val="Times New Roman"/>
        <family val="1"/>
        <charset val="204"/>
      </rPr>
      <t xml:space="preserve"> при монтажі </t>
    </r>
    <r>
      <rPr>
        <u/>
        <sz val="10"/>
        <color indexed="8"/>
        <rFont val="Times New Roman"/>
        <family val="1"/>
        <charset val="204"/>
      </rPr>
      <t>резервуарного парку</t>
    </r>
    <r>
      <rPr>
        <sz val="10"/>
        <color indexed="8"/>
        <rFont val="Times New Roman"/>
        <family val="1"/>
        <charset val="204"/>
      </rPr>
      <t xml:space="preserve"> (заземлення горизонтальне та вертикальне) Включено заземлення резервуару АГЗП з під'єднанням до стовпчика заземлення АТЦ (виконується окремим контуром).</t>
    </r>
  </si>
  <si>
    <r>
      <t xml:space="preserve">кількість стрічки 40Х4 - </t>
    </r>
    <r>
      <rPr>
        <b/>
        <sz val="10"/>
        <rFont val="Times New Roman"/>
        <family val="1"/>
        <charset val="204"/>
      </rPr>
      <t>20 м.п.</t>
    </r>
    <r>
      <rPr>
        <sz val="10"/>
        <rFont val="Times New Roman"/>
        <family val="1"/>
        <charset val="204"/>
      </rPr>
      <t xml:space="preserve">
електроди вертик кутник 50Х5 довж. 2,5м. - 4 шт.</t>
    </r>
  </si>
  <si>
    <r>
      <t xml:space="preserve">обєм засипки - </t>
    </r>
    <r>
      <rPr>
        <b/>
        <sz val="10"/>
        <rFont val="Times New Roman"/>
        <family val="1"/>
        <charset val="204"/>
      </rPr>
      <t>60м3</t>
    </r>
    <r>
      <rPr>
        <sz val="10"/>
        <rFont val="Times New Roman"/>
        <family val="1"/>
        <charset val="204"/>
      </rPr>
      <t xml:space="preserve"> (з них новий матеріал пісок - 10м3 та існуючий грунт -50м3). В розцінці матеріалу враховано коеф. Ущільнення піску 1,1 </t>
    </r>
  </si>
  <si>
    <r>
      <t xml:space="preserve">обєм виємки - </t>
    </r>
    <r>
      <rPr>
        <b/>
        <sz val="10"/>
        <rFont val="Times New Roman"/>
        <family val="1"/>
        <charset val="204"/>
      </rPr>
      <t>25 м3</t>
    </r>
    <r>
      <rPr>
        <sz val="10"/>
        <rFont val="Times New Roman"/>
        <family val="1"/>
        <charset val="204"/>
      </rPr>
      <t xml:space="preserve">
пісок - </t>
    </r>
    <r>
      <rPr>
        <b/>
        <sz val="10"/>
        <rFont val="Times New Roman"/>
        <family val="1"/>
        <charset val="204"/>
      </rPr>
      <t>24 м3</t>
    </r>
  </si>
  <si>
    <r>
      <t xml:space="preserve">Протягування елетрокабелів та контрольних в футлярах електричних (зі стальками) до щита АГЗП та пропанової ємності та ГРК. 
</t>
    </r>
    <r>
      <rPr>
        <b/>
        <sz val="10"/>
        <color indexed="8"/>
        <rFont val="Times New Roman"/>
        <family val="1"/>
        <charset val="204"/>
      </rPr>
      <t>(К-сть уточ. По виконавчих схемах)</t>
    </r>
  </si>
  <si>
    <r>
      <t xml:space="preserve">Кабелі
</t>
    </r>
    <r>
      <rPr>
        <sz val="10"/>
        <color indexed="8"/>
        <rFont val="Times New Roman"/>
        <family val="1"/>
        <charset val="204"/>
      </rPr>
      <t xml:space="preserve">КВВГнг 7*1,5 - </t>
    </r>
    <r>
      <rPr>
        <b/>
        <sz val="10"/>
        <color rgb="FF000000"/>
        <rFont val="Times New Roman"/>
        <family val="1"/>
        <charset val="204"/>
      </rPr>
      <t>145 мп</t>
    </r>
    <r>
      <rPr>
        <b/>
        <sz val="10"/>
        <color indexed="8"/>
        <rFont val="Times New Roman"/>
        <family val="1"/>
        <charset val="204"/>
      </rPr>
      <t xml:space="preserve">
</t>
    </r>
    <r>
      <rPr>
        <sz val="10"/>
        <color indexed="8"/>
        <rFont val="Times New Roman"/>
        <family val="1"/>
        <charset val="204"/>
      </rPr>
      <t xml:space="preserve">ВВГнг 4*2,5 - </t>
    </r>
    <r>
      <rPr>
        <b/>
        <sz val="10"/>
        <color indexed="8"/>
        <rFont val="Times New Roman"/>
        <family val="1"/>
        <charset val="204"/>
      </rPr>
      <t xml:space="preserve">170 мп
</t>
    </r>
    <r>
      <rPr>
        <sz val="10"/>
        <color indexed="8"/>
        <rFont val="Times New Roman"/>
        <family val="1"/>
        <charset val="204"/>
      </rPr>
      <t xml:space="preserve">ВВГнг 3*1,5 ЕКМ - </t>
    </r>
    <r>
      <rPr>
        <b/>
        <sz val="10"/>
        <color indexed="8"/>
        <rFont val="Times New Roman"/>
        <family val="1"/>
        <charset val="204"/>
      </rPr>
      <t xml:space="preserve">170 мп
</t>
    </r>
    <r>
      <rPr>
        <sz val="10"/>
        <color indexed="8"/>
        <rFont val="Times New Roman"/>
        <family val="1"/>
        <charset val="204"/>
      </rPr>
      <t xml:space="preserve">ВВГнг 5*4 - </t>
    </r>
    <r>
      <rPr>
        <b/>
        <sz val="10"/>
        <color indexed="8"/>
        <rFont val="Times New Roman"/>
        <family val="1"/>
        <charset val="204"/>
      </rPr>
      <t>5 мп</t>
    </r>
    <r>
      <rPr>
        <sz val="10"/>
        <color indexed="8"/>
        <rFont val="Times New Roman"/>
        <family val="1"/>
        <charset val="204"/>
      </rPr>
      <t xml:space="preserve"> (від ГРШ до 
щита АГЗП)</t>
    </r>
    <r>
      <rPr>
        <b/>
        <sz val="10"/>
        <color indexed="8"/>
        <rFont val="Times New Roman"/>
        <family val="1"/>
        <charset val="204"/>
      </rPr>
      <t xml:space="preserve">
</t>
    </r>
    <r>
      <rPr>
        <sz val="10"/>
        <color indexed="8"/>
        <rFont val="Times New Roman"/>
        <family val="1"/>
        <charset val="204"/>
      </rPr>
      <t xml:space="preserve">Гарантов живлення - </t>
    </r>
    <r>
      <rPr>
        <b/>
        <sz val="10"/>
        <color indexed="8"/>
        <rFont val="Times New Roman"/>
        <family val="1"/>
        <charset val="204"/>
      </rPr>
      <t>20 м</t>
    </r>
  </si>
  <si>
    <r>
      <t xml:space="preserve">Протягування елетрокабелів та контрольних в футлярах електричних (зі стальками) до щита АГЗП та пропанової ємності та ПРК. 
</t>
    </r>
    <r>
      <rPr>
        <b/>
        <sz val="10"/>
        <color indexed="8"/>
        <rFont val="Times New Roman"/>
        <family val="1"/>
        <charset val="204"/>
      </rPr>
      <t>(К-сть уточ. По виконавчих схемах)</t>
    </r>
  </si>
  <si>
    <r>
      <t xml:space="preserve">Кабелі </t>
    </r>
    <r>
      <rPr>
        <sz val="10"/>
        <color indexed="8"/>
        <rFont val="Times New Roman"/>
        <family val="1"/>
        <charset val="204"/>
      </rPr>
      <t xml:space="preserve">SFTP 4*2*051
(датчики контр. загаз. - 4шт.) - </t>
    </r>
    <r>
      <rPr>
        <b/>
        <sz val="10"/>
        <color indexed="8"/>
        <rFont val="Times New Roman"/>
        <family val="1"/>
        <charset val="204"/>
      </rPr>
      <t xml:space="preserve">320 мп.
</t>
    </r>
    <r>
      <rPr>
        <sz val="10"/>
        <color indexed="8"/>
        <rFont val="Times New Roman"/>
        <family val="1"/>
        <charset val="204"/>
      </rPr>
      <t xml:space="preserve">Управління ГРК по 2шт. - </t>
    </r>
    <r>
      <rPr>
        <b/>
        <sz val="10"/>
        <color rgb="FF000000"/>
        <rFont val="Times New Roman"/>
        <family val="1"/>
        <charset val="204"/>
      </rPr>
      <t xml:space="preserve">220 </t>
    </r>
    <r>
      <rPr>
        <b/>
        <sz val="10"/>
        <color indexed="8"/>
        <rFont val="Times New Roman"/>
        <family val="1"/>
        <charset val="204"/>
      </rPr>
      <t xml:space="preserve">мп.
</t>
    </r>
    <r>
      <rPr>
        <sz val="10"/>
        <color indexed="8"/>
        <rFont val="Times New Roman"/>
        <family val="1"/>
        <charset val="204"/>
      </rPr>
      <t xml:space="preserve">Рівнемір 1шт. - </t>
    </r>
    <r>
      <rPr>
        <b/>
        <sz val="10"/>
        <color rgb="FF000000"/>
        <rFont val="Times New Roman"/>
        <family val="1"/>
        <charset val="204"/>
      </rPr>
      <t xml:space="preserve">85 </t>
    </r>
    <r>
      <rPr>
        <b/>
        <sz val="10"/>
        <color indexed="8"/>
        <rFont val="Times New Roman"/>
        <family val="1"/>
        <charset val="204"/>
      </rPr>
      <t xml:space="preserve">м.
</t>
    </r>
    <r>
      <rPr>
        <sz val="10"/>
        <color indexed="8"/>
        <rFont val="Times New Roman"/>
        <family val="1"/>
        <charset val="204"/>
      </rPr>
      <t xml:space="preserve">Пожежна кнопка - </t>
    </r>
    <r>
      <rPr>
        <b/>
        <sz val="10"/>
        <color indexed="8"/>
        <rFont val="Times New Roman"/>
        <family val="1"/>
        <charset val="204"/>
      </rPr>
      <t>85м.</t>
    </r>
  </si>
  <si>
    <r>
      <t>Влаштування огорожі ЗО -</t>
    </r>
    <r>
      <rPr>
        <b/>
        <sz val="10"/>
        <rFont val="Times New Roman"/>
        <family val="1"/>
        <charset val="204"/>
      </rPr>
      <t>відбійник</t>
    </r>
    <r>
      <rPr>
        <sz val="10"/>
        <rFont val="Times New Roman"/>
        <family val="1"/>
        <charset val="204"/>
      </rPr>
      <t>, фарбування</t>
    </r>
  </si>
  <si>
    <r>
      <t>Загальнобудівельні роботи</t>
    </r>
    <r>
      <rPr>
        <sz val="10"/>
        <color indexed="8"/>
        <rFont val="Times New Roman"/>
        <family val="1"/>
        <charset val="204"/>
      </rPr>
      <t xml:space="preserve"> при монтажі пластикової ємності + Фр-2 (розроблення котловану, основа під фундаменти) </t>
    </r>
  </si>
  <si>
    <r>
      <t xml:space="preserve">кількість резерв. - 1 шт;
Фр-2 -1шт
об'єм резервуарів - 5 м3 
мех. виємка - 90 м3 (від 116.90 до 112.56)
руч. виємка - 5 м3
</t>
    </r>
    <r>
      <rPr>
        <sz val="10"/>
        <color indexed="10"/>
        <rFont val="Times New Roman"/>
        <family val="1"/>
        <charset val="204"/>
      </rPr>
      <t>Зайвий грунт - 20м3 для вивезення</t>
    </r>
  </si>
  <si>
    <r>
      <t xml:space="preserve">Ущільнення дна котловану під фундаменти Фр-2. </t>
    </r>
    <r>
      <rPr>
        <sz val="10"/>
        <color indexed="8"/>
        <rFont val="Times New Roman"/>
        <family val="1"/>
        <charset val="204"/>
      </rPr>
      <t>Загальна площа ущільнення становить -10 м2.</t>
    </r>
  </si>
  <si>
    <r>
      <t>м</t>
    </r>
    <r>
      <rPr>
        <vertAlign val="superscript"/>
        <sz val="10"/>
        <rFont val="Times New Roman"/>
        <family val="1"/>
        <charset val="204"/>
      </rPr>
      <t>2</t>
    </r>
  </si>
  <si>
    <r>
      <t>Монтаж резервуару</t>
    </r>
    <r>
      <rPr>
        <sz val="10"/>
        <rFont val="Times New Roman"/>
        <family val="1"/>
        <charset val="204"/>
      </rPr>
      <t xml:space="preserve"> (монтаж резервуару, місцева гідроізоляція)</t>
    </r>
  </si>
  <si>
    <r>
      <t xml:space="preserve">обєм засипки - </t>
    </r>
    <r>
      <rPr>
        <b/>
        <sz val="10"/>
        <rFont val="Times New Roman"/>
        <family val="1"/>
        <charset val="204"/>
      </rPr>
      <t>70м3</t>
    </r>
    <r>
      <rPr>
        <sz val="10"/>
        <rFont val="Times New Roman"/>
        <family val="1"/>
        <charset val="204"/>
      </rPr>
      <t xml:space="preserve"> (з них новий матеріал пісок - 10м3 та існуючий грунт -60м3). В розцінці матеріалу враховано коеф. Ущільнення піску 1,1 </t>
    </r>
  </si>
  <si>
    <r>
      <t xml:space="preserve">обєм виємки - </t>
    </r>
    <r>
      <rPr>
        <b/>
        <sz val="10"/>
        <rFont val="Times New Roman"/>
        <family val="1"/>
        <charset val="204"/>
      </rPr>
      <t>5 м3</t>
    </r>
    <r>
      <rPr>
        <sz val="10"/>
        <rFont val="Times New Roman"/>
        <family val="1"/>
        <charset val="204"/>
      </rPr>
      <t xml:space="preserve">
пісок - </t>
    </r>
    <r>
      <rPr>
        <b/>
        <sz val="10"/>
        <rFont val="Times New Roman"/>
        <family val="1"/>
        <charset val="204"/>
      </rPr>
      <t>4 м3</t>
    </r>
  </si>
  <si>
    <r>
      <t xml:space="preserve">Протягування елетрокабелів та контрольних в футлярах електричних (зі стальками) від ПР-3 до ємності. 
</t>
    </r>
    <r>
      <rPr>
        <b/>
        <sz val="10"/>
        <color indexed="8"/>
        <rFont val="Times New Roman"/>
        <family val="1"/>
        <charset val="204"/>
      </rPr>
      <t>(К-сть уточ. По виконавчих схемах)</t>
    </r>
  </si>
  <si>
    <r>
      <t>Кабелі:</t>
    </r>
    <r>
      <rPr>
        <b/>
        <sz val="10"/>
        <color indexed="8"/>
        <rFont val="Times New Roman"/>
        <family val="1"/>
        <charset val="204"/>
      </rPr>
      <t xml:space="preserve">
</t>
    </r>
    <r>
      <rPr>
        <sz val="10"/>
        <color indexed="8"/>
        <rFont val="Times New Roman"/>
        <family val="1"/>
        <charset val="204"/>
      </rPr>
      <t xml:space="preserve">ВВГнг 4*2,5 - </t>
    </r>
    <r>
      <rPr>
        <b/>
        <sz val="10"/>
        <color indexed="8"/>
        <rFont val="Times New Roman"/>
        <family val="1"/>
        <charset val="204"/>
      </rPr>
      <t xml:space="preserve">80 мп
</t>
    </r>
    <r>
      <rPr>
        <sz val="10"/>
        <color indexed="8"/>
        <rFont val="Times New Roman"/>
        <family val="1"/>
        <charset val="204"/>
      </rPr>
      <t xml:space="preserve">ВВГнг 3*1,5 ЕКМ - </t>
    </r>
    <r>
      <rPr>
        <b/>
        <sz val="10"/>
        <color rgb="FF000000"/>
        <rFont val="Times New Roman"/>
        <family val="1"/>
        <charset val="204"/>
      </rPr>
      <t>8</t>
    </r>
    <r>
      <rPr>
        <b/>
        <sz val="10"/>
        <color indexed="8"/>
        <rFont val="Times New Roman"/>
        <family val="1"/>
        <charset val="204"/>
      </rPr>
      <t>0 мп</t>
    </r>
  </si>
  <si>
    <r>
      <t xml:space="preserve">Протягування елетрокабелів та контрольних в футлярах електричних (зі стальками) до щита, ємності та ПРК. 
</t>
    </r>
    <r>
      <rPr>
        <b/>
        <sz val="10"/>
        <color indexed="8"/>
        <rFont val="Times New Roman"/>
        <family val="1"/>
        <charset val="204"/>
      </rPr>
      <t>(К-сть уточ. По виконавчих схемах)</t>
    </r>
  </si>
  <si>
    <r>
      <t xml:space="preserve">Кабелі </t>
    </r>
    <r>
      <rPr>
        <sz val="10"/>
        <color indexed="8"/>
        <rFont val="Times New Roman"/>
        <family val="1"/>
        <charset val="204"/>
      </rPr>
      <t>SFTP 4*2*051</t>
    </r>
    <r>
      <rPr>
        <b/>
        <sz val="10"/>
        <color indexed="8"/>
        <rFont val="Times New Roman"/>
        <family val="1"/>
        <charset val="204"/>
      </rPr>
      <t xml:space="preserve">
</t>
    </r>
    <r>
      <rPr>
        <sz val="10"/>
        <color indexed="8"/>
        <rFont val="Times New Roman"/>
        <family val="1"/>
        <charset val="204"/>
      </rPr>
      <t xml:space="preserve">Управління ПРК по 2шт. - </t>
    </r>
    <r>
      <rPr>
        <b/>
        <sz val="10"/>
        <color rgb="FF000000"/>
        <rFont val="Times New Roman"/>
        <family val="1"/>
        <charset val="204"/>
      </rPr>
      <t xml:space="preserve">170 </t>
    </r>
    <r>
      <rPr>
        <b/>
        <sz val="10"/>
        <color indexed="8"/>
        <rFont val="Times New Roman"/>
        <family val="1"/>
        <charset val="204"/>
      </rPr>
      <t xml:space="preserve">мп.
</t>
    </r>
    <r>
      <rPr>
        <sz val="10"/>
        <color indexed="8"/>
        <rFont val="Times New Roman"/>
        <family val="1"/>
        <charset val="204"/>
      </rPr>
      <t xml:space="preserve">Рівнемір 1шт. - </t>
    </r>
    <r>
      <rPr>
        <b/>
        <sz val="10"/>
        <color rgb="FF000000"/>
        <rFont val="Times New Roman"/>
        <family val="1"/>
        <charset val="204"/>
      </rPr>
      <t xml:space="preserve">80 </t>
    </r>
    <r>
      <rPr>
        <b/>
        <sz val="10"/>
        <color indexed="8"/>
        <rFont val="Times New Roman"/>
        <family val="1"/>
        <charset val="204"/>
      </rPr>
      <t>м.</t>
    </r>
  </si>
  <si>
    <r>
      <t xml:space="preserve">кількість стрічки 25Х4 - </t>
    </r>
    <r>
      <rPr>
        <b/>
        <sz val="10"/>
        <rFont val="Times New Roman"/>
        <family val="1"/>
        <charset val="204"/>
      </rPr>
      <t>80 м.п</t>
    </r>
    <r>
      <rPr>
        <sz val="10"/>
        <rFont val="Times New Roman"/>
        <family val="1"/>
        <charset val="204"/>
      </rPr>
      <t xml:space="preserve">,
заземлювачі - кутник 50 2,5м*4шт
Сталь кругла Д8 мм - </t>
    </r>
    <r>
      <rPr>
        <b/>
        <sz val="10"/>
        <rFont val="Times New Roman"/>
        <family val="1"/>
        <charset val="204"/>
      </rPr>
      <t>100 м.п.</t>
    </r>
    <r>
      <rPr>
        <sz val="10"/>
        <rFont val="Times New Roman"/>
        <family val="1"/>
        <charset val="204"/>
      </rPr>
      <t xml:space="preserve"> (сітка на покрівлі)
приварювання до колон, та до інших контурів</t>
    </r>
  </si>
  <si>
    <r>
      <t xml:space="preserve">ПР-3 бетон кл. С16/20 - </t>
    </r>
    <r>
      <rPr>
        <b/>
        <sz val="10"/>
        <rFont val="Times New Roman"/>
        <family val="1"/>
        <charset val="204"/>
      </rPr>
      <t>1,2 м3</t>
    </r>
    <r>
      <rPr>
        <sz val="10"/>
        <rFont val="Times New Roman"/>
        <family val="1"/>
        <charset val="204"/>
      </rPr>
      <t xml:space="preserve"> 
кришки приям. та закладні - </t>
    </r>
    <r>
      <rPr>
        <b/>
        <sz val="10"/>
        <rFont val="Times New Roman"/>
        <family val="1"/>
        <charset val="204"/>
      </rPr>
      <t>100 кг</t>
    </r>
    <r>
      <rPr>
        <sz val="10"/>
        <rFont val="Times New Roman"/>
        <family val="1"/>
        <charset val="204"/>
      </rPr>
      <t xml:space="preserve"> (кутники, армування та алюмінієві рифлені листи з ручками прихованого виконання.</t>
    </r>
  </si>
  <si>
    <r>
      <rPr>
        <b/>
        <sz val="10"/>
        <rFont val="Times New Roman"/>
        <family val="1"/>
        <charset val="204"/>
      </rPr>
      <t>Всього маса з врах. напл. металу, відходів та уточнення маси -</t>
    </r>
    <r>
      <rPr>
        <b/>
        <u/>
        <sz val="10"/>
        <rFont val="Times New Roman"/>
        <family val="1"/>
        <charset val="204"/>
      </rPr>
      <t xml:space="preserve"> 6,05т, </t>
    </r>
    <r>
      <rPr>
        <sz val="10"/>
        <rFont val="Times New Roman"/>
        <family val="1"/>
        <charset val="204"/>
      </rPr>
      <t>в т.ч.:</t>
    </r>
    <r>
      <rPr>
        <b/>
        <u/>
        <sz val="10"/>
        <rFont val="Times New Roman"/>
        <family val="1"/>
        <charset val="204"/>
      </rPr>
      <t xml:space="preserve">
</t>
    </r>
    <r>
      <rPr>
        <b/>
        <sz val="10"/>
        <rFont val="Times New Roman"/>
        <family val="1"/>
        <charset val="204"/>
      </rPr>
      <t>Колони:</t>
    </r>
    <r>
      <rPr>
        <sz val="10"/>
        <rFont val="Times New Roman"/>
        <family val="1"/>
        <charset val="204"/>
      </rPr>
      <t xml:space="preserve"> К-1÷К-10, Кф-1÷Кф-9;
</t>
    </r>
    <r>
      <rPr>
        <u/>
        <sz val="10"/>
        <rFont val="Times New Roman"/>
        <family val="1"/>
        <charset val="204"/>
      </rPr>
      <t xml:space="preserve">Маса загальна - </t>
    </r>
    <r>
      <rPr>
        <b/>
        <u/>
        <sz val="10"/>
        <rFont val="Times New Roman"/>
        <family val="1"/>
        <charset val="204"/>
      </rPr>
      <t>3,62т</t>
    </r>
    <r>
      <rPr>
        <u/>
        <sz val="10"/>
        <rFont val="Times New Roman"/>
        <family val="1"/>
        <charset val="204"/>
      </rPr>
      <t>;</t>
    </r>
    <r>
      <rPr>
        <sz val="10"/>
        <rFont val="Times New Roman"/>
        <family val="1"/>
        <charset val="204"/>
      </rPr>
      <t xml:space="preserve">
</t>
    </r>
    <r>
      <rPr>
        <b/>
        <sz val="10"/>
        <rFont val="Times New Roman"/>
        <family val="1"/>
        <charset val="204"/>
      </rPr>
      <t xml:space="preserve">Ригелі стінові: </t>
    </r>
    <r>
      <rPr>
        <sz val="10"/>
        <rFont val="Times New Roman"/>
        <family val="1"/>
        <charset val="204"/>
      </rPr>
      <t>Рс-1÷Рс-3;</t>
    </r>
    <r>
      <rPr>
        <b/>
        <u/>
        <sz val="10"/>
        <rFont val="Times New Roman"/>
        <family val="1"/>
        <charset val="204"/>
      </rPr>
      <t xml:space="preserve">
</t>
    </r>
    <r>
      <rPr>
        <b/>
        <sz val="10"/>
        <rFont val="Times New Roman"/>
        <family val="1"/>
        <charset val="204"/>
      </rPr>
      <t xml:space="preserve">Вертикальні зв'язки, деталі: </t>
    </r>
    <r>
      <rPr>
        <sz val="10"/>
        <rFont val="Times New Roman"/>
        <family val="1"/>
        <charset val="204"/>
      </rPr>
      <t xml:space="preserve">Вз-1÷Вз-3;
</t>
    </r>
    <r>
      <rPr>
        <u/>
        <sz val="10"/>
        <rFont val="Times New Roman"/>
        <family val="1"/>
        <charset val="204"/>
      </rPr>
      <t xml:space="preserve">Маса загальна - </t>
    </r>
    <r>
      <rPr>
        <b/>
        <u/>
        <sz val="10"/>
        <rFont val="Times New Roman"/>
        <family val="1"/>
        <charset val="204"/>
      </rPr>
      <t>2,2т</t>
    </r>
    <r>
      <rPr>
        <u/>
        <sz val="10"/>
        <rFont val="Times New Roman"/>
        <family val="1"/>
        <charset val="204"/>
      </rPr>
      <t xml:space="preserve">;
</t>
    </r>
    <r>
      <rPr>
        <sz val="10"/>
        <rFont val="Times New Roman"/>
        <family val="1"/>
        <charset val="204"/>
      </rPr>
      <t>(грунтування, фарбування RAL 7024)</t>
    </r>
  </si>
  <si>
    <r>
      <rPr>
        <b/>
        <sz val="10"/>
        <rFont val="Times New Roman"/>
        <family val="1"/>
        <charset val="204"/>
      </rPr>
      <t xml:space="preserve">Всього маса з врах. напл. металу, відходів та уточнення маси - </t>
    </r>
    <r>
      <rPr>
        <b/>
        <u/>
        <sz val="10"/>
        <rFont val="Times New Roman"/>
        <family val="1"/>
        <charset val="204"/>
      </rPr>
      <t>7,43т,</t>
    </r>
    <r>
      <rPr>
        <sz val="10"/>
        <rFont val="Times New Roman"/>
        <family val="1"/>
        <charset val="204"/>
      </rPr>
      <t xml:space="preserve"> в т. ч.:
</t>
    </r>
    <r>
      <rPr>
        <b/>
        <sz val="10"/>
        <rFont val="Times New Roman"/>
        <family val="1"/>
        <charset val="204"/>
      </rPr>
      <t>Балки:</t>
    </r>
    <r>
      <rPr>
        <sz val="10"/>
        <rFont val="Times New Roman"/>
        <family val="1"/>
        <charset val="204"/>
      </rPr>
      <t xml:space="preserve"> Б-1÷Б-9, Бф-1;</t>
    </r>
    <r>
      <rPr>
        <b/>
        <u/>
        <sz val="10"/>
        <rFont val="Times New Roman"/>
        <family val="1"/>
        <charset val="204"/>
      </rPr>
      <t xml:space="preserve">
</t>
    </r>
    <r>
      <rPr>
        <b/>
        <sz val="10"/>
        <rFont val="Times New Roman"/>
        <family val="1"/>
        <charset val="204"/>
      </rPr>
      <t>Прогони:</t>
    </r>
    <r>
      <rPr>
        <sz val="10"/>
        <rFont val="Times New Roman"/>
        <family val="1"/>
        <charset val="204"/>
      </rPr>
      <t xml:space="preserve"> Пр-1÷Пр-14;</t>
    </r>
    <r>
      <rPr>
        <b/>
        <u/>
        <sz val="10"/>
        <rFont val="Times New Roman"/>
        <family val="1"/>
        <charset val="204"/>
      </rPr>
      <t xml:space="preserve">
</t>
    </r>
    <r>
      <rPr>
        <b/>
        <sz val="10"/>
        <rFont val="Times New Roman"/>
        <family val="1"/>
        <charset val="204"/>
      </rPr>
      <t>Горизонтальні зв'язки:</t>
    </r>
    <r>
      <rPr>
        <sz val="10"/>
        <rFont val="Times New Roman"/>
        <family val="1"/>
        <charset val="204"/>
      </rPr>
      <t xml:space="preserve"> Гз-1÷Гз-21;</t>
    </r>
    <r>
      <rPr>
        <b/>
        <u/>
        <sz val="10"/>
        <rFont val="Times New Roman"/>
        <family val="1"/>
        <charset val="204"/>
      </rPr>
      <t xml:space="preserve">
</t>
    </r>
    <r>
      <rPr>
        <b/>
        <sz val="10"/>
        <rFont val="Times New Roman"/>
        <family val="1"/>
        <charset val="204"/>
      </rPr>
      <t>Рама кондиціонерів:</t>
    </r>
    <r>
      <rPr>
        <sz val="10"/>
        <rFont val="Times New Roman"/>
        <family val="1"/>
        <charset val="204"/>
      </rPr>
      <t xml:space="preserve"> Рк-1;</t>
    </r>
    <r>
      <rPr>
        <b/>
        <u/>
        <sz val="10"/>
        <rFont val="Times New Roman"/>
        <family val="1"/>
        <charset val="204"/>
      </rPr>
      <t xml:space="preserve">
</t>
    </r>
    <r>
      <rPr>
        <b/>
        <sz val="10"/>
        <rFont val="Times New Roman"/>
        <family val="1"/>
        <charset val="204"/>
      </rPr>
      <t>Стійки, закладні:</t>
    </r>
    <r>
      <rPr>
        <sz val="10"/>
        <rFont val="Times New Roman"/>
        <family val="1"/>
        <charset val="204"/>
      </rPr>
      <t xml:space="preserve"> Ск-1÷Ск-2;</t>
    </r>
    <r>
      <rPr>
        <b/>
        <u/>
        <sz val="10"/>
        <rFont val="Times New Roman"/>
        <family val="1"/>
        <charset val="204"/>
      </rPr>
      <t xml:space="preserve">
</t>
    </r>
    <r>
      <rPr>
        <b/>
        <sz val="10"/>
        <rFont val="Times New Roman"/>
        <family val="1"/>
        <charset val="204"/>
      </rPr>
      <t>Драбина:</t>
    </r>
    <r>
      <rPr>
        <sz val="10"/>
        <rFont val="Times New Roman"/>
        <family val="1"/>
        <charset val="204"/>
      </rPr>
      <t xml:space="preserve"> Дм-1;
</t>
    </r>
    <r>
      <rPr>
        <u/>
        <sz val="10"/>
        <rFont val="Times New Roman"/>
        <family val="1"/>
        <charset val="204"/>
      </rPr>
      <t xml:space="preserve">Маса загальна - </t>
    </r>
    <r>
      <rPr>
        <b/>
        <u/>
        <sz val="10"/>
        <rFont val="Times New Roman"/>
        <family val="1"/>
        <charset val="204"/>
      </rPr>
      <t>7,14т</t>
    </r>
    <r>
      <rPr>
        <u/>
        <sz val="10"/>
        <rFont val="Times New Roman"/>
        <family val="1"/>
        <charset val="204"/>
      </rPr>
      <t>;</t>
    </r>
    <r>
      <rPr>
        <sz val="10"/>
        <rFont val="Times New Roman"/>
        <family val="1"/>
        <charset val="204"/>
      </rPr>
      <t xml:space="preserve">
(грунтування, фарбування RAL 7024)</t>
    </r>
  </si>
  <si>
    <r>
      <rPr>
        <b/>
        <sz val="10"/>
        <rFont val="Times New Roman"/>
        <family val="1"/>
        <charset val="204"/>
      </rPr>
      <t>Всього маса з врах. напл. металу, відходів -2</t>
    </r>
    <r>
      <rPr>
        <b/>
        <u/>
        <sz val="10"/>
        <rFont val="Times New Roman"/>
        <family val="1"/>
        <charset val="204"/>
      </rPr>
      <t>,4т.</t>
    </r>
    <r>
      <rPr>
        <sz val="10"/>
        <rFont val="Times New Roman"/>
        <family val="1"/>
        <charset val="204"/>
      </rPr>
      <t xml:space="preserve">, в т. ч.:
Балки: Бл-1÷Бл-5, Бфл-1;
Колони: Кл-1÷Кл-4;
Прогони: Пл-1÷Пл-2;
Горизонтальні зв'язки: Гзл-1;
Маса загальна - </t>
    </r>
    <r>
      <rPr>
        <b/>
        <sz val="10"/>
        <rFont val="Times New Roman"/>
        <family val="1"/>
        <charset val="204"/>
      </rPr>
      <t>2,3т.</t>
    </r>
  </si>
  <si>
    <r>
      <t>Покриття операторної та літнього навісу сендвіч-панелями Kingspan "KS X-Dek XM QuadCore</t>
    </r>
    <r>
      <rPr>
        <sz val="10"/>
        <color indexed="8"/>
        <rFont val="Times New Roman"/>
        <family val="1"/>
        <charset val="204"/>
      </rPr>
      <t xml:space="preserve"> 140-248 мм (або Ruukki або Балекс). Вказати виробника. Колір стелі RAL 9002. Коефіцієнти перерозходу матеріалів враховані у матеріальній складовій розцінки. Замовлення за 60 днів до монтажу.</t>
    </r>
  </si>
  <si>
    <r>
      <t xml:space="preserve">Площа покрівлі - </t>
    </r>
    <r>
      <rPr>
        <b/>
        <sz val="10"/>
        <rFont val="Times New Roman"/>
        <family val="1"/>
        <charset val="204"/>
      </rPr>
      <t>310</t>
    </r>
    <r>
      <rPr>
        <sz val="10"/>
        <rFont val="Times New Roman"/>
        <family val="1"/>
        <charset val="204"/>
      </rPr>
      <t xml:space="preserve"> </t>
    </r>
    <r>
      <rPr>
        <b/>
        <sz val="10"/>
        <color indexed="8"/>
        <rFont val="Times New Roman"/>
        <family val="1"/>
        <charset val="204"/>
      </rPr>
      <t xml:space="preserve">м2 </t>
    </r>
    <r>
      <rPr>
        <sz val="10"/>
        <color indexed="8"/>
        <rFont val="Times New Roman"/>
        <family val="1"/>
        <charset val="204"/>
      </rPr>
      <t>(включено всі кріпильні елементи та прокладки з герметизацією швів з середини приміщення поліуритановим герметиком між парапетом та панеллю, пропаювання ПВХ нахлестів). Відхід панелей врахований в матеріальній складовій.</t>
    </r>
  </si>
  <si>
    <r>
      <t xml:space="preserve">Площа покриття парапетів - </t>
    </r>
    <r>
      <rPr>
        <b/>
        <sz val="10"/>
        <rFont val="Times New Roman"/>
        <family val="1"/>
        <charset val="204"/>
      </rPr>
      <t>60 м2</t>
    </r>
    <r>
      <rPr>
        <sz val="10"/>
        <rFont val="Times New Roman"/>
        <family val="1"/>
        <charset val="204"/>
      </rPr>
      <t xml:space="preserve">;
Геотекстиль голкопробивний щільністю 250 г/м2 - </t>
    </r>
    <r>
      <rPr>
        <b/>
        <sz val="10"/>
        <rFont val="Times New Roman"/>
        <family val="1"/>
        <charset val="204"/>
      </rPr>
      <t>60 м2</t>
    </r>
    <r>
      <rPr>
        <sz val="10"/>
        <rFont val="Times New Roman"/>
        <family val="1"/>
        <charset val="204"/>
      </rPr>
      <t xml:space="preserve">;
ОСБ - </t>
    </r>
    <r>
      <rPr>
        <b/>
        <sz val="10"/>
        <rFont val="Times New Roman"/>
        <family val="1"/>
        <charset val="204"/>
      </rPr>
      <t>35 м2</t>
    </r>
    <r>
      <rPr>
        <sz val="10"/>
        <rFont val="Times New Roman"/>
        <family val="1"/>
        <charset val="204"/>
      </rPr>
      <t xml:space="preserve">.
(заведення на парапети та влаштування примикань до вертикальних металевих конструкцій з примикаючими елементами та герметизацією).
</t>
    </r>
    <r>
      <rPr>
        <b/>
        <sz val="10"/>
        <color rgb="FFFF0000"/>
        <rFont val="Times New Roman"/>
        <family val="1"/>
        <charset val="204"/>
      </rPr>
      <t>В розцінку влючено вартість кріпильних елементів, герметику, ПВХ-металу та всіх розхідників.</t>
    </r>
  </si>
  <si>
    <r>
      <t>Влаштування внутрішньої дощової каналізації К2 оператоної та літнього навісу. В будівлі операторної 2</t>
    </r>
    <r>
      <rPr>
        <sz val="10"/>
        <color indexed="8"/>
        <rFont val="Times New Roman"/>
        <family val="1"/>
        <charset val="204"/>
      </rPr>
      <t xml:space="preserve"> опуски труби ПВХ д=160мм та 2 опуски труби ПВХ д=100мм з літнього навісу з підключенням до зовнішньої ливнивої каналізації К2. </t>
    </r>
  </si>
  <si>
    <r>
      <t>ПВХ труба д=160 мм -</t>
    </r>
    <r>
      <rPr>
        <b/>
        <sz val="10"/>
        <color indexed="8"/>
        <rFont val="Times New Roman"/>
        <family val="1"/>
        <charset val="204"/>
      </rPr>
      <t xml:space="preserve"> 9 м.п. </t>
    </r>
    <r>
      <rPr>
        <sz val="10"/>
        <color rgb="FF000000"/>
        <rFont val="Times New Roman"/>
        <family val="1"/>
        <charset val="204"/>
      </rPr>
      <t xml:space="preserve">(опуск труб від воронди до врізки в підлозі).
ПВХ труба д=100 мм - </t>
    </r>
    <r>
      <rPr>
        <b/>
        <sz val="10"/>
        <color rgb="FF000000"/>
        <rFont val="Times New Roman"/>
        <family val="1"/>
        <charset val="204"/>
      </rPr>
      <t>7 м.п.</t>
    </r>
    <r>
      <rPr>
        <sz val="10"/>
        <color rgb="FF000000"/>
        <rFont val="Times New Roman"/>
        <family val="1"/>
        <charset val="204"/>
      </rPr>
      <t xml:space="preserve"> (опуск труб від воронди до врізки в підлозі).
</t>
    </r>
    <r>
      <rPr>
        <sz val="10"/>
        <color indexed="8"/>
        <rFont val="Times New Roman"/>
        <family val="1"/>
        <charset val="204"/>
      </rPr>
      <t>Враховано всі кріпильні матеріали.</t>
    </r>
  </si>
  <si>
    <r>
      <rPr>
        <b/>
        <sz val="10"/>
        <color indexed="10"/>
        <rFont val="Times New Roman"/>
        <family val="1"/>
        <charset val="204"/>
      </rPr>
      <t>1</t>
    </r>
    <r>
      <rPr>
        <sz val="10"/>
        <rFont val="Times New Roman"/>
        <family val="1"/>
        <charset val="204"/>
      </rPr>
      <t xml:space="preserve">.Вн. обшивка зовн. стін в 2 шари вологостійких (включно з відкосом над вітражами та колонами залу) - </t>
    </r>
    <r>
      <rPr>
        <b/>
        <sz val="10"/>
        <rFont val="Times New Roman"/>
        <family val="1"/>
        <charset val="204"/>
      </rPr>
      <t xml:space="preserve">160м2 </t>
    </r>
    <r>
      <rPr>
        <sz val="10"/>
        <rFont val="Times New Roman"/>
        <family val="1"/>
        <charset val="204"/>
      </rPr>
      <t xml:space="preserve">(каркас 200м2)
</t>
    </r>
    <r>
      <rPr>
        <b/>
        <sz val="10"/>
        <color indexed="10"/>
        <rFont val="Times New Roman"/>
        <family val="1"/>
        <charset val="204"/>
      </rPr>
      <t>2.</t>
    </r>
    <r>
      <rPr>
        <sz val="10"/>
        <color indexed="10"/>
        <rFont val="Times New Roman"/>
        <family val="1"/>
        <charset val="204"/>
      </rPr>
      <t xml:space="preserve"> </t>
    </r>
    <r>
      <rPr>
        <sz val="10"/>
        <rFont val="Times New Roman"/>
        <family val="1"/>
        <charset val="204"/>
      </rPr>
      <t xml:space="preserve">перегородки гіпсокартонні:
вологостійкі в 4 шари на перегородку - </t>
    </r>
    <r>
      <rPr>
        <b/>
        <sz val="10"/>
        <rFont val="Times New Roman"/>
        <family val="1"/>
        <charset val="204"/>
      </rPr>
      <t>170м2</t>
    </r>
    <r>
      <rPr>
        <sz val="10"/>
        <rFont val="Times New Roman"/>
        <family val="1"/>
        <charset val="204"/>
      </rPr>
      <t xml:space="preserve"> (каркас 220м2)
</t>
    </r>
    <r>
      <rPr>
        <b/>
        <sz val="10"/>
        <color indexed="10"/>
        <rFont val="Times New Roman"/>
        <family val="1"/>
        <charset val="204"/>
      </rPr>
      <t>3.</t>
    </r>
    <r>
      <rPr>
        <sz val="10"/>
        <rFont val="Times New Roman"/>
        <family val="1"/>
        <charset val="204"/>
      </rPr>
      <t xml:space="preserve"> перегородки протипожежні 4 шари на перегородку- </t>
    </r>
    <r>
      <rPr>
        <b/>
        <sz val="10"/>
        <rFont val="Times New Roman"/>
        <family val="1"/>
        <charset val="204"/>
      </rPr>
      <t>40м2</t>
    </r>
    <r>
      <rPr>
        <sz val="10"/>
        <rFont val="Times New Roman"/>
        <family val="1"/>
        <charset val="204"/>
      </rPr>
      <t xml:space="preserve"> (каркас 50м2)
</t>
    </r>
    <r>
      <rPr>
        <b/>
        <sz val="10"/>
        <rFont val="Times New Roman"/>
        <family val="1"/>
        <charset val="204"/>
      </rPr>
      <t>Всі внутрішні перегородки виконані з шумоізоляцією мін. ватою товщиною 50мм.</t>
    </r>
  </si>
  <si>
    <r>
      <t xml:space="preserve">Стіни, стеля і підлога морозильної камери </t>
    </r>
    <r>
      <rPr>
        <b/>
        <sz val="10"/>
        <color indexed="8"/>
        <rFont val="Times New Roman"/>
        <family val="1"/>
        <charset val="204"/>
      </rPr>
      <t>(прим. № 11)</t>
    </r>
    <r>
      <rPr>
        <sz val="10"/>
        <color indexed="8"/>
        <rFont val="Times New Roman"/>
        <family val="1"/>
        <charset val="204"/>
      </rPr>
      <t xml:space="preserve"> +1 двері в морозильну камеру (2,0х0,91) Транспортні витрати, монтаж морозильної камери (сендвіч-панелей), підконструкцій для зовнішнього блоку. Стелаж легкозбірний 1950х1000х600-8шт. Лист перфорований з алюмінію (підлога)</t>
    </r>
  </si>
  <si>
    <r>
      <t xml:space="preserve">Сендвіч-панель </t>
    </r>
    <r>
      <rPr>
        <b/>
        <sz val="10"/>
        <color rgb="FFFF0000"/>
        <rFont val="Times New Roman"/>
        <family val="1"/>
        <charset val="204"/>
      </rPr>
      <t>PANTEC</t>
    </r>
    <r>
      <rPr>
        <sz val="10"/>
        <rFont val="Times New Roman"/>
        <family val="1"/>
        <charset val="204"/>
      </rPr>
      <t xml:space="preserve"> білого кольору, наповнювач пінополіуритан, t=100мм, ущільнювачі, герметик, направляючі прикріплені до підлоги, кутники. Конструкція повністю самонесуча. Висота в середині 2,2м.
У вартість відходи (площа сендвіч-панелей повинна відповідати фактично змонтованій кількості).
Двері морозильні 910х2000 із відкриван. з середини -1шт.
Штора - 1 шт.</t>
    </r>
  </si>
  <si>
    <r>
      <t xml:space="preserve">Стіни, стеля і підлога холодильної камери </t>
    </r>
    <r>
      <rPr>
        <b/>
        <sz val="10"/>
        <color indexed="8"/>
        <rFont val="Times New Roman"/>
        <family val="1"/>
        <charset val="204"/>
      </rPr>
      <t>(прим. № 10)</t>
    </r>
    <r>
      <rPr>
        <sz val="10"/>
        <color indexed="8"/>
        <rFont val="Times New Roman"/>
        <family val="1"/>
        <charset val="204"/>
      </rPr>
      <t xml:space="preserve"> +1 двері холодильну камеру (2,0х0,91) Транспортні витрати, монтаж холодильної камери (сендвіч-панелей), підконструкцій для зовнішнього блоку. Стелаж легкозбірний 1950х1000х600 - </t>
    </r>
    <r>
      <rPr>
        <b/>
        <sz val="10"/>
        <color rgb="FF000000"/>
        <rFont val="Times New Roman"/>
        <family val="1"/>
        <charset val="204"/>
      </rPr>
      <t>1</t>
    </r>
    <r>
      <rPr>
        <b/>
        <sz val="10"/>
        <color indexed="8"/>
        <rFont val="Times New Roman"/>
        <family val="1"/>
        <charset val="204"/>
      </rPr>
      <t xml:space="preserve">шт. </t>
    </r>
    <r>
      <rPr>
        <sz val="10"/>
        <color indexed="8"/>
        <rFont val="Times New Roman"/>
        <family val="1"/>
        <charset val="204"/>
      </rPr>
      <t>1950х900х600 -</t>
    </r>
    <r>
      <rPr>
        <b/>
        <sz val="10"/>
        <color rgb="FF000000"/>
        <rFont val="Times New Roman"/>
        <family val="1"/>
        <charset val="204"/>
      </rPr>
      <t>1</t>
    </r>
    <r>
      <rPr>
        <b/>
        <sz val="10"/>
        <color indexed="8"/>
        <rFont val="Times New Roman"/>
        <family val="1"/>
        <charset val="204"/>
      </rPr>
      <t>шт.</t>
    </r>
    <r>
      <rPr>
        <sz val="10"/>
        <rFont val="Times New Roman"/>
        <family val="1"/>
        <charset val="204"/>
      </rPr>
      <t xml:space="preserve"> Лист перфорований з алюмінію (підлога)</t>
    </r>
  </si>
  <si>
    <r>
      <t xml:space="preserve">Сендвіч-панель </t>
    </r>
    <r>
      <rPr>
        <b/>
        <sz val="10"/>
        <color rgb="FFFF0000"/>
        <rFont val="Times New Roman"/>
        <family val="1"/>
        <charset val="204"/>
      </rPr>
      <t>PANTEC</t>
    </r>
    <r>
      <rPr>
        <sz val="10"/>
        <rFont val="Times New Roman"/>
        <family val="1"/>
        <charset val="204"/>
      </rPr>
      <t xml:space="preserve"> білого кольору, наповнювач пінополіуритан, t=100мм, ущільнювачі, герметик, напрямляючі прикріплені до підлоги, кутники. Конструкція повністю самонесуча. Висота в середині 2,2м
У вартість включені відходи (площа сендвіч-панелей повинна відповідати фактично змонтованій кількості).
Двері морозильні 910х2000 із відкрив. з середини -1шт.
Штора - 1 шт.</t>
    </r>
  </si>
  <si>
    <r>
      <t xml:space="preserve">Висота драбини - до </t>
    </r>
    <r>
      <rPr>
        <b/>
        <sz val="10"/>
        <color indexed="8"/>
        <rFont val="Times New Roman"/>
        <family val="1"/>
        <charset val="204"/>
      </rPr>
      <t xml:space="preserve">6м. </t>
    </r>
    <r>
      <rPr>
        <sz val="10"/>
        <color indexed="8"/>
        <rFont val="Times New Roman"/>
        <family val="1"/>
        <charset val="204"/>
      </rPr>
      <t xml:space="preserve">
Погодження Замовника</t>
    </r>
  </si>
  <si>
    <r>
      <rPr>
        <b/>
        <sz val="10"/>
        <rFont val="Times New Roman"/>
        <family val="1"/>
        <charset val="204"/>
      </rPr>
      <t xml:space="preserve">Периметр будівлі -87 м.п.
</t>
    </r>
    <r>
      <rPr>
        <sz val="10"/>
        <rFont val="Times New Roman"/>
        <family val="1"/>
        <charset val="204"/>
      </rPr>
      <t>обєм пінопласту - 5 м3
враховано перетяжка клеєм з армуючою сіткою та нанесення бітумної гідроізоляції в 2 шари.</t>
    </r>
  </si>
  <si>
    <r>
      <t xml:space="preserve">Внутрішні оздоблювальні роботи (оздоблення керамічною плиткою підлог </t>
    </r>
    <r>
      <rPr>
        <b/>
        <sz val="10"/>
        <color indexed="8"/>
        <rFont val="Times New Roman"/>
        <family val="1"/>
        <charset val="204"/>
      </rPr>
      <t>операторно</t>
    </r>
    <r>
      <rPr>
        <b/>
        <sz val="10"/>
        <color rgb="FF000000"/>
        <rFont val="Times New Roman"/>
        <family val="1"/>
        <charset val="204"/>
      </rPr>
      <t>ї</t>
    </r>
    <r>
      <rPr>
        <sz val="10"/>
        <color indexed="8"/>
        <rFont val="Times New Roman"/>
        <family val="1"/>
        <charset val="204"/>
      </rPr>
      <t>, влаштування плінтусів з керам. плитки),</t>
    </r>
    <r>
      <rPr>
        <sz val="10"/>
        <color rgb="FFFF0000"/>
        <rFont val="Times New Roman"/>
        <family val="1"/>
        <charset val="204"/>
      </rPr>
      <t xml:space="preserve"> без вартості плитки (п.10.1.1)</t>
    </r>
  </si>
  <si>
    <r>
      <t xml:space="preserve">Площа підлоги - </t>
    </r>
    <r>
      <rPr>
        <b/>
        <sz val="10"/>
        <color indexed="8"/>
        <rFont val="Times New Roman"/>
        <family val="1"/>
        <charset val="204"/>
      </rPr>
      <t xml:space="preserve">100 м2,
</t>
    </r>
    <r>
      <rPr>
        <sz val="10"/>
        <color rgb="FF000000"/>
        <rFont val="Times New Roman"/>
        <family val="1"/>
        <charset val="204"/>
      </rPr>
      <t>в т. ч. чобіток - 65 м. п. (5 м2)</t>
    </r>
    <r>
      <rPr>
        <b/>
        <sz val="10"/>
        <color indexed="8"/>
        <rFont val="Times New Roman"/>
        <family val="1"/>
        <charset val="204"/>
      </rPr>
      <t xml:space="preserve">
</t>
    </r>
    <r>
      <rPr>
        <sz val="10"/>
        <color indexed="8"/>
        <rFont val="Times New Roman"/>
        <family val="1"/>
        <charset val="204"/>
      </rPr>
      <t xml:space="preserve">з них фірмова - 35 м2 (WC)
У розцінку включено грунтування </t>
    </r>
  </si>
  <si>
    <r>
      <t xml:space="preserve">Внутрішні оздоблювальні роботи (оздоблення вініловим покриттям </t>
    </r>
    <r>
      <rPr>
        <b/>
        <sz val="10"/>
        <rFont val="Times New Roman"/>
        <family val="1"/>
        <charset val="204"/>
      </rPr>
      <t>Wineo 1500</t>
    </r>
    <r>
      <rPr>
        <sz val="10"/>
        <rFont val="Times New Roman"/>
        <family val="1"/>
        <charset val="204"/>
      </rPr>
      <t xml:space="preserve"> підлог </t>
    </r>
    <r>
      <rPr>
        <b/>
        <sz val="10"/>
        <color indexed="8"/>
        <rFont val="Times New Roman"/>
        <family val="1"/>
        <charset val="204"/>
      </rPr>
      <t>операторно</t>
    </r>
    <r>
      <rPr>
        <b/>
        <sz val="10"/>
        <color rgb="FF000000"/>
        <rFont val="Times New Roman"/>
        <family val="1"/>
        <charset val="204"/>
      </rPr>
      <t>ї</t>
    </r>
    <r>
      <rPr>
        <sz val="10"/>
        <color indexed="8"/>
        <rFont val="Times New Roman"/>
        <family val="1"/>
        <charset val="204"/>
      </rPr>
      <t>),</t>
    </r>
    <r>
      <rPr>
        <sz val="10"/>
        <color rgb="FFFF0000"/>
        <rFont val="Times New Roman"/>
        <family val="1"/>
        <charset val="204"/>
      </rPr>
      <t xml:space="preserve"> без вартості вінілу (п.10.1.1)</t>
    </r>
  </si>
  <si>
    <r>
      <t xml:space="preserve">Площа підлоги - </t>
    </r>
    <r>
      <rPr>
        <b/>
        <sz val="10"/>
        <color indexed="8"/>
        <rFont val="Times New Roman"/>
        <family val="1"/>
        <charset val="204"/>
      </rPr>
      <t xml:space="preserve">120 м2,
</t>
    </r>
    <r>
      <rPr>
        <sz val="10"/>
        <color indexed="8"/>
        <rFont val="Times New Roman"/>
        <family val="1"/>
        <charset val="204"/>
      </rPr>
      <t xml:space="preserve">У розцінку включено грунтування та клей </t>
    </r>
  </si>
  <si>
    <r>
      <t xml:space="preserve">Внутрішні оздоблювальні роботи </t>
    </r>
    <r>
      <rPr>
        <b/>
        <sz val="10"/>
        <color indexed="8"/>
        <rFont val="Times New Roman"/>
        <family val="1"/>
        <charset val="204"/>
      </rPr>
      <t xml:space="preserve">операторної </t>
    </r>
    <r>
      <rPr>
        <sz val="10"/>
        <color indexed="8"/>
        <rFont val="Times New Roman"/>
        <family val="1"/>
        <charset val="204"/>
      </rPr>
      <t xml:space="preserve">(шпаклювання) згідно відомості опорядження приміщень .У розцінку включено грунтування </t>
    </r>
  </si>
  <si>
    <r>
      <t xml:space="preserve">Площа шпаклювання стін - </t>
    </r>
    <r>
      <rPr>
        <b/>
        <sz val="10"/>
        <rFont val="Times New Roman"/>
        <family val="1"/>
        <charset val="204"/>
      </rPr>
      <t>220</t>
    </r>
    <r>
      <rPr>
        <b/>
        <sz val="10"/>
        <color indexed="8"/>
        <rFont val="Times New Roman"/>
        <family val="1"/>
        <charset val="204"/>
      </rPr>
      <t xml:space="preserve"> м2
</t>
    </r>
    <r>
      <rPr>
        <sz val="10"/>
        <color rgb="FF000000"/>
        <rFont val="Times New Roman"/>
        <family val="1"/>
        <charset val="204"/>
      </rPr>
      <t xml:space="preserve">Площа шпаклювання стель - </t>
    </r>
    <r>
      <rPr>
        <b/>
        <sz val="10"/>
        <color indexed="8"/>
        <rFont val="Times New Roman"/>
        <family val="1"/>
        <charset val="204"/>
      </rPr>
      <t xml:space="preserve">65 м2
</t>
    </r>
    <r>
      <rPr>
        <sz val="10"/>
        <color indexed="8"/>
        <rFont val="Times New Roman"/>
        <family val="1"/>
        <charset val="204"/>
      </rPr>
      <t>включено шпаклювання стін та стель допоміжних приміщень та санвузлів.
відкоси - 25 мп (входять в заг. S)</t>
    </r>
  </si>
  <si>
    <r>
      <t xml:space="preserve">Внутрішні оздоблювальні роботи (оздоблення керамічною плиткою стін </t>
    </r>
    <r>
      <rPr>
        <b/>
        <sz val="10"/>
        <color indexed="8"/>
        <rFont val="Times New Roman"/>
        <family val="1"/>
        <charset val="204"/>
      </rPr>
      <t>операторної</t>
    </r>
    <r>
      <rPr>
        <sz val="10"/>
        <color indexed="8"/>
        <rFont val="Times New Roman"/>
        <family val="1"/>
        <charset val="204"/>
      </rPr>
      <t xml:space="preserve">), </t>
    </r>
    <r>
      <rPr>
        <sz val="10"/>
        <color rgb="FFFF0000"/>
        <rFont val="Times New Roman"/>
        <family val="1"/>
        <charset val="204"/>
      </rPr>
      <t>без  вартості плитки (п.10.1.1)</t>
    </r>
  </si>
  <si>
    <r>
      <t xml:space="preserve">площа стін під плитку - </t>
    </r>
    <r>
      <rPr>
        <b/>
        <sz val="10"/>
        <rFont val="Times New Roman"/>
        <family val="1"/>
        <charset val="204"/>
      </rPr>
      <t>130 м2</t>
    </r>
    <r>
      <rPr>
        <sz val="10"/>
        <rFont val="Times New Roman"/>
        <family val="1"/>
        <charset val="204"/>
      </rPr>
      <t xml:space="preserve">
У розцінку включено грунтування </t>
    </r>
  </si>
  <si>
    <r>
      <t xml:space="preserve">Внутрішні оздоблювальні роботи (оздоблення вініловим покриттям стін </t>
    </r>
    <r>
      <rPr>
        <b/>
        <sz val="10"/>
        <color indexed="8"/>
        <rFont val="Times New Roman"/>
        <family val="1"/>
        <charset val="204"/>
      </rPr>
      <t>операторної</t>
    </r>
    <r>
      <rPr>
        <sz val="10"/>
        <color indexed="8"/>
        <rFont val="Times New Roman"/>
        <family val="1"/>
        <charset val="204"/>
      </rPr>
      <t xml:space="preserve">), </t>
    </r>
    <r>
      <rPr>
        <sz val="10"/>
        <color rgb="FFFF0000"/>
        <rFont val="Times New Roman"/>
        <family val="1"/>
        <charset val="204"/>
      </rPr>
      <t>без  вартості вінілу (п.10.1.1)</t>
    </r>
  </si>
  <si>
    <r>
      <t xml:space="preserve">площа стін під вініл - </t>
    </r>
    <r>
      <rPr>
        <b/>
        <sz val="10"/>
        <rFont val="Times New Roman"/>
        <family val="1"/>
        <charset val="204"/>
      </rPr>
      <t>25 м2</t>
    </r>
    <r>
      <rPr>
        <sz val="10"/>
        <rFont val="Times New Roman"/>
        <family val="1"/>
        <charset val="204"/>
      </rPr>
      <t xml:space="preserve">
У розцінку включено грунтування </t>
    </r>
  </si>
  <si>
    <r>
      <t xml:space="preserve">Внутрішні оздоблювальні роботи  стелі  та стіни </t>
    </r>
    <r>
      <rPr>
        <b/>
        <sz val="10"/>
        <color indexed="8"/>
        <rFont val="Times New Roman"/>
        <family val="1"/>
        <charset val="204"/>
      </rPr>
      <t xml:space="preserve">операторної </t>
    </r>
    <r>
      <rPr>
        <sz val="10"/>
        <color indexed="8"/>
        <rFont val="Times New Roman"/>
        <family val="1"/>
        <charset val="204"/>
      </rPr>
      <t xml:space="preserve">малярні роботи </t>
    </r>
  </si>
  <si>
    <r>
      <t xml:space="preserve">Площа малярки - </t>
    </r>
    <r>
      <rPr>
        <b/>
        <u/>
        <sz val="10"/>
        <rFont val="Times New Roman"/>
        <family val="1"/>
        <charset val="204"/>
      </rPr>
      <t>285 м2</t>
    </r>
    <r>
      <rPr>
        <sz val="10"/>
        <rFont val="Times New Roman"/>
        <family val="1"/>
        <charset val="204"/>
      </rPr>
      <t xml:space="preserve">, в т.ч.:
Площа малярки г/к стель - </t>
    </r>
    <r>
      <rPr>
        <b/>
        <sz val="10"/>
        <rFont val="Times New Roman"/>
        <family val="1"/>
        <charset val="204"/>
      </rPr>
      <t xml:space="preserve">65 </t>
    </r>
    <r>
      <rPr>
        <b/>
        <sz val="10"/>
        <color indexed="8"/>
        <rFont val="Times New Roman"/>
        <family val="1"/>
        <charset val="204"/>
      </rPr>
      <t xml:space="preserve">м2
</t>
    </r>
    <r>
      <rPr>
        <sz val="10"/>
        <color rgb="FF000000"/>
        <rFont val="Times New Roman"/>
        <family val="1"/>
        <charset val="204"/>
      </rPr>
      <t>П</t>
    </r>
    <r>
      <rPr>
        <sz val="10"/>
        <color indexed="8"/>
        <rFont val="Times New Roman"/>
        <family val="1"/>
        <charset val="204"/>
      </rPr>
      <t xml:space="preserve">лоща малярки стін - </t>
    </r>
    <r>
      <rPr>
        <b/>
        <sz val="10"/>
        <color rgb="FF000000"/>
        <rFont val="Times New Roman"/>
        <family val="1"/>
        <charset val="204"/>
      </rPr>
      <t xml:space="preserve">220 </t>
    </r>
    <r>
      <rPr>
        <b/>
        <sz val="10"/>
        <color indexed="8"/>
        <rFont val="Times New Roman"/>
        <family val="1"/>
        <charset val="204"/>
      </rPr>
      <t xml:space="preserve">м2
</t>
    </r>
    <r>
      <rPr>
        <sz val="10"/>
        <color indexed="8"/>
        <rFont val="Times New Roman"/>
        <family val="1"/>
        <charset val="204"/>
      </rPr>
      <t>(сіре пофарб стін миючою фарбою RAL 7038 - доп. приміщення) (біле пофарб - стелі+WC). У розцінку включено грунтування.
Фарба Hearing EGASIL D1200 (або аналог), погодити із Замовником.</t>
    </r>
  </si>
  <si>
    <r>
      <t xml:space="preserve">Внутрішні оздоблювальні роботи (підвісні стелі) </t>
    </r>
    <r>
      <rPr>
        <b/>
        <sz val="10"/>
        <color indexed="8"/>
        <rFont val="Times New Roman"/>
        <family val="1"/>
        <charset val="204"/>
      </rPr>
      <t>операторної.</t>
    </r>
  </si>
  <si>
    <r>
      <t xml:space="preserve">площа протипожежних стель (протипожежний гіпсокартон Кнауф в 2 шари пароізоляція, мінеральна вата товщиною 50мм стель - </t>
    </r>
    <r>
      <rPr>
        <b/>
        <sz val="10"/>
        <rFont val="Times New Roman"/>
        <family val="1"/>
        <charset val="204"/>
      </rPr>
      <t>15 м2</t>
    </r>
  </si>
  <si>
    <r>
      <t xml:space="preserve">Внутрішні оздоблювальні роботи (підвісні стелі) </t>
    </r>
    <r>
      <rPr>
        <b/>
        <sz val="10"/>
        <color indexed="8"/>
        <rFont val="Times New Roman"/>
        <family val="1"/>
        <charset val="204"/>
      </rPr>
      <t>операторної</t>
    </r>
    <r>
      <rPr>
        <sz val="10"/>
        <color indexed="8"/>
        <rFont val="Times New Roman"/>
        <family val="1"/>
        <charset val="204"/>
      </rPr>
      <t xml:space="preserve"> </t>
    </r>
  </si>
  <si>
    <r>
      <t>S</t>
    </r>
    <r>
      <rPr>
        <sz val="10"/>
        <color indexed="8"/>
        <rFont val="Times New Roman"/>
        <family val="1"/>
        <charset val="204"/>
      </rPr>
      <t xml:space="preserve"> грильято магазин +коридор -  25 м2, </t>
    </r>
  </si>
  <si>
    <r>
      <t xml:space="preserve">Монтаж SPC покриття на стіни, колони, короби </t>
    </r>
    <r>
      <rPr>
        <b/>
        <sz val="10"/>
        <color rgb="FFFF0000"/>
        <rFont val="Times New Roman"/>
        <family val="1"/>
        <charset val="204"/>
      </rPr>
      <t>(Власне SPC - поставка Замовника. Розхідні матеріали: клей, грунтовка та ін. - поставка Підрядника)</t>
    </r>
    <r>
      <rPr>
        <sz val="10"/>
        <rFont val="Times New Roman"/>
        <family val="1"/>
        <charset val="204"/>
      </rPr>
      <t>.</t>
    </r>
  </si>
  <si>
    <r>
      <t xml:space="preserve">ОЗДОБЛЮВАЛЬНІ РОБОТИ В ОПЕРАТОРНІЙ
ДЛЯ ПРИВЕДЕННЯ ДО СТАНДАРТУ
</t>
    </r>
    <r>
      <rPr>
        <b/>
        <sz val="10"/>
        <color indexed="8"/>
        <rFont val="Times New Roman"/>
        <family val="1"/>
        <charset val="204"/>
      </rPr>
      <t>"ОККО 3.0"</t>
    </r>
  </si>
  <si>
    <r>
      <t xml:space="preserve">ОЗДОБЛЮВАЛЬНІ РОБОТИ В ОПЕРАТОРНІЙ
ДЛЯ ПРИВЕДЕННЯ ДО СТАНДАРТУ
</t>
    </r>
    <r>
      <rPr>
        <b/>
        <sz val="10"/>
        <rFont val="Times New Roman"/>
        <family val="1"/>
        <charset val="204"/>
      </rPr>
      <t>"ОККО 3.0"</t>
    </r>
  </si>
  <si>
    <r>
      <t xml:space="preserve">Високоякісне пофарбування за межами коробів.
Фарбування стелі в торговому залі (включно з комунікаціями та металокаркасом, грунтування) - </t>
    </r>
    <r>
      <rPr>
        <b/>
        <sz val="10"/>
        <rFont val="Times New Roman"/>
        <family val="1"/>
        <charset val="204"/>
      </rPr>
      <t>160 м2</t>
    </r>
  </si>
  <si>
    <r>
      <t xml:space="preserve">Водопровід холодної води </t>
    </r>
    <r>
      <rPr>
        <b/>
        <sz val="10"/>
        <color indexed="8"/>
        <rFont val="Times New Roman"/>
        <family val="1"/>
        <charset val="204"/>
      </rPr>
      <t xml:space="preserve">операторної   (В1) </t>
    </r>
    <r>
      <rPr>
        <sz val="10"/>
        <color indexed="8"/>
        <rFont val="Times New Roman"/>
        <family val="1"/>
        <charset val="204"/>
      </rPr>
      <t xml:space="preserve">(пробивання отворів у стінах та перегородках, зароблення проходів, прокладання трубопроводів
поліпропіленових, теплоізоляція) </t>
    </r>
  </si>
  <si>
    <r>
      <t xml:space="preserve">довжина трубопрободу з утепленням - </t>
    </r>
    <r>
      <rPr>
        <b/>
        <sz val="10"/>
        <rFont val="Times New Roman"/>
        <family val="1"/>
        <charset val="204"/>
      </rPr>
      <t>80</t>
    </r>
    <r>
      <rPr>
        <b/>
        <sz val="10"/>
        <color indexed="8"/>
        <rFont val="Times New Roman"/>
        <family val="1"/>
        <charset val="204"/>
      </rPr>
      <t xml:space="preserve"> м.п.</t>
    </r>
    <r>
      <rPr>
        <sz val="10"/>
        <color indexed="8"/>
        <rFont val="Times New Roman"/>
        <family val="1"/>
        <charset val="204"/>
      </rPr>
      <t xml:space="preserve">, 
запірна арматура - </t>
    </r>
    <r>
      <rPr>
        <b/>
        <sz val="10"/>
        <color rgb="FF000000"/>
        <rFont val="Times New Roman"/>
        <family val="1"/>
        <charset val="204"/>
      </rPr>
      <t>2</t>
    </r>
    <r>
      <rPr>
        <b/>
        <sz val="10"/>
        <color indexed="8"/>
        <rFont val="Times New Roman"/>
        <family val="1"/>
        <charset val="204"/>
      </rPr>
      <t>5 шт</t>
    </r>
    <r>
      <rPr>
        <sz val="10"/>
        <color indexed="8"/>
        <rFont val="Times New Roman"/>
        <family val="1"/>
        <charset val="204"/>
      </rPr>
      <t>.</t>
    </r>
  </si>
  <si>
    <r>
      <t xml:space="preserve">Ємність накопичувальна пластикова V=1000 л, D=900 мм, H=2000 мм - </t>
    </r>
    <r>
      <rPr>
        <b/>
        <sz val="10"/>
        <rFont val="Times New Roman"/>
        <family val="1"/>
        <charset val="204"/>
      </rPr>
      <t xml:space="preserve">1шт.
</t>
    </r>
    <r>
      <rPr>
        <sz val="10"/>
        <rFont val="Times New Roman"/>
        <family val="1"/>
        <charset val="204"/>
      </rPr>
      <t>Клапани управліня контролю очищення води ОЗ/4" 320мм.
Штуцер зливний (врізка в ємність) ВЛМЗ - 3шт.
Фітінги (відвід із бака у зборі VR 3/4").
Заглушка латунна 1/2" В PATTARONI.
Куля пластикова для клапану 120 з повзунком.
Кріплення FARG.
Кран кульовий Wavin ППР 25 мм.</t>
    </r>
  </si>
  <si>
    <r>
      <t xml:space="preserve">Насосна  станція Pedrollo 1шт </t>
    </r>
    <r>
      <rPr>
        <b/>
        <sz val="10"/>
        <rFont val="Times New Roman"/>
        <family val="1"/>
        <charset val="204"/>
      </rPr>
      <t xml:space="preserve">
</t>
    </r>
    <r>
      <rPr>
        <sz val="10"/>
        <rFont val="Times New Roman"/>
        <family val="1"/>
        <charset val="204"/>
      </rPr>
      <t xml:space="preserve">Перехідник латунний (під ключ) О1/2"М 3/4F 3B </t>
    </r>
    <r>
      <rPr>
        <b/>
        <sz val="10"/>
        <rFont val="Times New Roman"/>
        <family val="1"/>
        <charset val="204"/>
      </rPr>
      <t xml:space="preserve">
</t>
    </r>
    <r>
      <rPr>
        <sz val="10"/>
        <rFont val="Times New Roman"/>
        <family val="1"/>
        <charset val="204"/>
      </rPr>
      <t xml:space="preserve">Перехідник латунний (футорка) О1/2 - 1  </t>
    </r>
    <r>
      <rPr>
        <b/>
        <sz val="10"/>
        <rFont val="Times New Roman"/>
        <family val="1"/>
        <charset val="204"/>
      </rPr>
      <t xml:space="preserve">
</t>
    </r>
    <r>
      <rPr>
        <sz val="10"/>
        <rFont val="Times New Roman"/>
        <family val="1"/>
        <charset val="204"/>
      </rPr>
      <t xml:space="preserve">Кран кульовий Wavin ППР 20 мм </t>
    </r>
  </si>
  <si>
    <r>
      <t xml:space="preserve">Водопровід гарячої води </t>
    </r>
    <r>
      <rPr>
        <b/>
        <sz val="10"/>
        <color indexed="8"/>
        <rFont val="Times New Roman"/>
        <family val="1"/>
        <charset val="204"/>
      </rPr>
      <t>операторно</t>
    </r>
    <r>
      <rPr>
        <sz val="10"/>
        <color indexed="8"/>
        <rFont val="Times New Roman"/>
        <family val="1"/>
        <charset val="204"/>
      </rPr>
      <t xml:space="preserve">ї </t>
    </r>
    <r>
      <rPr>
        <b/>
        <sz val="10"/>
        <color indexed="8"/>
        <rFont val="Times New Roman"/>
        <family val="1"/>
        <charset val="204"/>
      </rPr>
      <t>(ТЗ)</t>
    </r>
    <r>
      <rPr>
        <sz val="10"/>
        <color indexed="8"/>
        <rFont val="Times New Roman"/>
        <family val="1"/>
        <charset val="204"/>
      </rPr>
      <t>(пробивання отворів у стінах та перегородках, зароблення проходів, прокладання трубопроводів поліпропіленових, теплоізол)</t>
    </r>
  </si>
  <si>
    <r>
      <t xml:space="preserve">довжина трубопроводу з утепленням Т3- </t>
    </r>
    <r>
      <rPr>
        <b/>
        <sz val="10"/>
        <color indexed="8"/>
        <rFont val="Times New Roman"/>
        <family val="1"/>
        <charset val="204"/>
      </rPr>
      <t>50 м.п.</t>
    </r>
    <r>
      <rPr>
        <sz val="10"/>
        <color indexed="8"/>
        <rFont val="Times New Roman"/>
        <family val="1"/>
        <charset val="204"/>
      </rPr>
      <t xml:space="preserve"> 
Запірна арматура - </t>
    </r>
    <r>
      <rPr>
        <b/>
        <sz val="10"/>
        <color rgb="FF000000"/>
        <rFont val="Times New Roman"/>
        <family val="1"/>
        <charset val="204"/>
      </rPr>
      <t>10 шт</t>
    </r>
    <r>
      <rPr>
        <sz val="10"/>
        <color indexed="8"/>
        <rFont val="Times New Roman"/>
        <family val="1"/>
        <charset val="204"/>
      </rPr>
      <t>. Кріпильні матеріали</t>
    </r>
  </si>
  <si>
    <r>
      <t>Внутр.побут.каналіз.</t>
    </r>
    <r>
      <rPr>
        <b/>
        <sz val="10"/>
        <color indexed="8"/>
        <rFont val="Times New Roman"/>
        <family val="1"/>
        <charset val="204"/>
      </rPr>
      <t xml:space="preserve">К-1;К-3
операторної </t>
    </r>
    <r>
      <rPr>
        <sz val="10"/>
        <color indexed="8"/>
        <rFont val="Times New Roman"/>
        <family val="1"/>
        <charset val="204"/>
      </rPr>
      <t>(пробивання та зароблення отворів і штраб, прокладання системи пластикових трубопроводів, прочистки, згони)</t>
    </r>
  </si>
  <si>
    <r>
      <t xml:space="preserve">Каналізація К1, К3 (до першого
зовнішнього колодязя) -  </t>
    </r>
    <r>
      <rPr>
        <b/>
        <sz val="10"/>
        <rFont val="Times New Roman"/>
        <family val="1"/>
        <charset val="204"/>
      </rPr>
      <t>85 м.п.</t>
    </r>
    <r>
      <rPr>
        <sz val="10"/>
        <rFont val="Times New Roman"/>
        <family val="1"/>
        <charset val="204"/>
      </rPr>
      <t xml:space="preserve">, в т.ч.:
 Ø50 мм - </t>
    </r>
    <r>
      <rPr>
        <b/>
        <sz val="10"/>
        <rFont val="Times New Roman"/>
        <family val="1"/>
        <charset val="204"/>
      </rPr>
      <t>65 м.п.</t>
    </r>
    <r>
      <rPr>
        <sz val="10"/>
        <rFont val="Times New Roman"/>
        <family val="1"/>
        <charset val="204"/>
      </rPr>
      <t xml:space="preserve">
Ø110 мм - </t>
    </r>
    <r>
      <rPr>
        <b/>
        <sz val="10"/>
        <rFont val="Times New Roman"/>
        <family val="1"/>
        <charset val="204"/>
      </rPr>
      <t>20 м.п.</t>
    </r>
    <r>
      <rPr>
        <sz val="10"/>
        <rFont val="Times New Roman"/>
        <family val="1"/>
        <charset val="204"/>
      </rPr>
      <t xml:space="preserve">
Заглушка Ø50 мм - </t>
    </r>
    <r>
      <rPr>
        <b/>
        <sz val="10"/>
        <rFont val="Times New Roman"/>
        <family val="1"/>
        <charset val="204"/>
      </rPr>
      <t>7 шт.</t>
    </r>
    <r>
      <rPr>
        <sz val="10"/>
        <rFont val="Times New Roman"/>
        <family val="1"/>
        <charset val="204"/>
      </rPr>
      <t xml:space="preserve">
Заглушка Ø110 мм - </t>
    </r>
    <r>
      <rPr>
        <b/>
        <sz val="10"/>
        <rFont val="Times New Roman"/>
        <family val="1"/>
        <charset val="204"/>
      </rPr>
      <t>3 шт.</t>
    </r>
    <r>
      <rPr>
        <sz val="10"/>
        <rFont val="Times New Roman"/>
        <family val="1"/>
        <charset val="204"/>
      </rPr>
      <t xml:space="preserve">
Ревізія Ø110 мм - </t>
    </r>
    <r>
      <rPr>
        <b/>
        <sz val="10"/>
        <rFont val="Times New Roman"/>
        <family val="1"/>
        <charset val="204"/>
      </rPr>
      <t>1 шт.</t>
    </r>
    <r>
      <rPr>
        <sz val="10"/>
        <rFont val="Times New Roman"/>
        <family val="1"/>
        <charset val="204"/>
      </rPr>
      <t xml:space="preserve">
Повітряний клапан Ø50 мм - </t>
    </r>
    <r>
      <rPr>
        <b/>
        <sz val="10"/>
        <rFont val="Times New Roman"/>
        <family val="1"/>
        <charset val="204"/>
      </rPr>
      <t>1 шт.</t>
    </r>
    <r>
      <rPr>
        <sz val="10"/>
        <rFont val="Times New Roman"/>
        <family val="1"/>
        <charset val="204"/>
      </rPr>
      <t xml:space="preserve">
Трап КТ-50 - </t>
    </r>
    <r>
      <rPr>
        <b/>
        <sz val="10"/>
        <rFont val="Times New Roman"/>
        <family val="1"/>
        <charset val="204"/>
      </rPr>
      <t>5 шт.</t>
    </r>
  </si>
  <si>
    <r>
      <t>Сантехнічні прилади (унітази -</t>
    </r>
    <r>
      <rPr>
        <b/>
        <sz val="10"/>
        <rFont val="Times New Roman"/>
        <family val="1"/>
        <charset val="204"/>
      </rPr>
      <t xml:space="preserve"> 5</t>
    </r>
    <r>
      <rPr>
        <b/>
        <sz val="10"/>
        <color rgb="FF000000"/>
        <rFont val="Times New Roman"/>
        <family val="1"/>
        <charset val="204"/>
      </rPr>
      <t>шт</t>
    </r>
    <r>
      <rPr>
        <sz val="10"/>
        <color indexed="8"/>
        <rFont val="Times New Roman"/>
        <family val="1"/>
        <charset val="204"/>
      </rPr>
      <t xml:space="preserve">, пісюари - </t>
    </r>
    <r>
      <rPr>
        <b/>
        <sz val="10"/>
        <color rgb="FF000000"/>
        <rFont val="Times New Roman"/>
        <family val="1"/>
        <charset val="204"/>
      </rPr>
      <t>3шт</t>
    </r>
    <r>
      <rPr>
        <sz val="10"/>
        <color indexed="8"/>
        <rFont val="Times New Roman"/>
        <family val="1"/>
        <charset val="204"/>
      </rPr>
      <t xml:space="preserve">, умивальники - </t>
    </r>
    <r>
      <rPr>
        <b/>
        <sz val="10"/>
        <color rgb="FF000000"/>
        <rFont val="Times New Roman"/>
        <family val="1"/>
        <charset val="204"/>
      </rPr>
      <t>5шт</t>
    </r>
    <r>
      <rPr>
        <sz val="10"/>
        <color indexed="8"/>
        <rFont val="Times New Roman"/>
        <family val="1"/>
        <charset val="204"/>
      </rPr>
      <t xml:space="preserve">, душові кабіни - </t>
    </r>
    <r>
      <rPr>
        <b/>
        <sz val="10"/>
        <color rgb="FF000000"/>
        <rFont val="Times New Roman"/>
        <family val="1"/>
        <charset val="204"/>
      </rPr>
      <t>1шт</t>
    </r>
    <r>
      <rPr>
        <sz val="10"/>
        <color indexed="8"/>
        <rFont val="Times New Roman"/>
        <family val="1"/>
        <charset val="204"/>
      </rPr>
      <t xml:space="preserve">, столешня - </t>
    </r>
    <r>
      <rPr>
        <b/>
        <sz val="10"/>
        <color rgb="FF000000"/>
        <rFont val="Times New Roman"/>
        <family val="1"/>
        <charset val="204"/>
      </rPr>
      <t>2шт</t>
    </r>
    <r>
      <rPr>
        <sz val="10"/>
        <color indexed="8"/>
        <rFont val="Times New Roman"/>
        <family val="1"/>
        <charset val="204"/>
      </rPr>
      <t xml:space="preserve">, піддони - </t>
    </r>
    <r>
      <rPr>
        <b/>
        <sz val="10"/>
        <color rgb="FF000000"/>
        <rFont val="Times New Roman"/>
        <family val="1"/>
        <charset val="204"/>
      </rPr>
      <t>1шт</t>
    </r>
    <r>
      <rPr>
        <sz val="10"/>
        <color indexed="8"/>
        <rFont val="Times New Roman"/>
        <family val="1"/>
        <charset val="204"/>
      </rPr>
      <t xml:space="preserve">, змішувачі - </t>
    </r>
    <r>
      <rPr>
        <b/>
        <sz val="10"/>
        <color rgb="FF000000"/>
        <rFont val="Times New Roman"/>
        <family val="1"/>
        <charset val="204"/>
      </rPr>
      <t>5шт</t>
    </r>
    <r>
      <rPr>
        <sz val="10"/>
        <color indexed="8"/>
        <rFont val="Times New Roman"/>
        <family val="1"/>
        <charset val="204"/>
      </rPr>
      <t xml:space="preserve">, рукосушки+змішувач - </t>
    </r>
    <r>
      <rPr>
        <b/>
        <sz val="10"/>
        <color rgb="FF000000"/>
        <rFont val="Times New Roman"/>
        <family val="1"/>
        <charset val="204"/>
      </rPr>
      <t>4+4шт</t>
    </r>
    <r>
      <rPr>
        <sz val="10"/>
        <color indexed="8"/>
        <rFont val="Times New Roman"/>
        <family val="1"/>
        <charset val="204"/>
      </rPr>
      <t xml:space="preserve">, сифони - </t>
    </r>
    <r>
      <rPr>
        <b/>
        <sz val="10"/>
        <color rgb="FF000000"/>
        <rFont val="Times New Roman"/>
        <family val="1"/>
        <charset val="204"/>
      </rPr>
      <t>4шт</t>
    </r>
    <r>
      <rPr>
        <sz val="10"/>
        <color indexed="8"/>
        <rFont val="Times New Roman"/>
        <family val="1"/>
        <charset val="204"/>
      </rPr>
      <t xml:space="preserve">, фурнітура (гачки, тримачі, диспенсери мила) - </t>
    </r>
    <r>
      <rPr>
        <b/>
        <sz val="10"/>
        <color rgb="FF000000"/>
        <rFont val="Times New Roman"/>
        <family val="1"/>
        <charset val="204"/>
      </rPr>
      <t>12шт</t>
    </r>
    <r>
      <rPr>
        <sz val="10"/>
        <color indexed="8"/>
        <rFont val="Times New Roman"/>
        <family val="1"/>
        <charset val="204"/>
      </rPr>
      <t xml:space="preserve">. Рами зливних механізмів - </t>
    </r>
    <r>
      <rPr>
        <b/>
        <sz val="10"/>
        <color rgb="FF000000"/>
        <rFont val="Times New Roman"/>
        <family val="1"/>
        <charset val="204"/>
      </rPr>
      <t>8шт</t>
    </r>
    <r>
      <rPr>
        <sz val="10"/>
        <color indexed="8"/>
        <rFont val="Times New Roman"/>
        <family val="1"/>
        <charset val="204"/>
      </rPr>
      <t xml:space="preserve">, щітка для унітазу, корзина з педалью для туалетного папіру - </t>
    </r>
    <r>
      <rPr>
        <b/>
        <sz val="10"/>
        <color rgb="FF000000"/>
        <rFont val="Times New Roman"/>
        <family val="1"/>
        <charset val="204"/>
      </rPr>
      <t>5компл</t>
    </r>
    <r>
      <rPr>
        <sz val="10"/>
        <color indexed="8"/>
        <rFont val="Times New Roman"/>
        <family val="1"/>
        <charset val="204"/>
      </rPr>
      <t xml:space="preserve">. Підключення мийок кафе - </t>
    </r>
    <r>
      <rPr>
        <b/>
        <sz val="10"/>
        <color rgb="FF000000"/>
        <rFont val="Times New Roman"/>
        <family val="1"/>
        <charset val="204"/>
      </rPr>
      <t>3шт</t>
    </r>
    <r>
      <rPr>
        <sz val="10"/>
        <color indexed="8"/>
        <rFont val="Times New Roman"/>
        <family val="1"/>
        <charset val="204"/>
      </rPr>
      <t>.</t>
    </r>
  </si>
  <si>
    <r>
      <t xml:space="preserve">Електромонтажні роботи </t>
    </r>
    <r>
      <rPr>
        <b/>
        <sz val="10"/>
        <color indexed="8"/>
        <rFont val="Times New Roman"/>
        <family val="1"/>
        <charset val="204"/>
      </rPr>
      <t xml:space="preserve">операторної </t>
    </r>
    <r>
      <rPr>
        <sz val="10"/>
        <color indexed="8"/>
        <rFont val="Times New Roman"/>
        <family val="1"/>
        <charset val="204"/>
      </rPr>
      <t xml:space="preserve"> (свердління отворів, вибивання гнізд, монтаж розподільчих коробок, прокладання кабельної каналізації, влаштування кабельних каналів, прокладання кабелів, монтаж вимикачів, розеток, під'єднання електроприладів, пуско-налагодження системи).</t>
    </r>
  </si>
  <si>
    <r>
      <rPr>
        <b/>
        <u/>
        <sz val="10"/>
        <rFont val="Times New Roman"/>
        <family val="1"/>
        <charset val="204"/>
      </rPr>
      <t>Загальна довжина кабелів</t>
    </r>
    <r>
      <rPr>
        <u/>
        <sz val="10"/>
        <rFont val="Times New Roman"/>
        <family val="1"/>
        <charset val="204"/>
      </rPr>
      <t xml:space="preserve"> - </t>
    </r>
    <r>
      <rPr>
        <b/>
        <u/>
        <sz val="10"/>
        <rFont val="Times New Roman"/>
        <family val="1"/>
        <charset val="204"/>
      </rPr>
      <t>1197 м.п.+245 м.п. вентиляція</t>
    </r>
    <r>
      <rPr>
        <sz val="10"/>
        <rFont val="Times New Roman"/>
        <family val="1"/>
        <charset val="204"/>
      </rPr>
      <t xml:space="preserve"> (всі видимі ділянки за підвісною стелею та в г/к стінах прокладаються в чорній гофротрубі закріпленій до стін та стелі в тому числі в футлярах)
ВВГнгд 2х1,5 - </t>
    </r>
    <r>
      <rPr>
        <b/>
        <sz val="10"/>
        <rFont val="Times New Roman"/>
        <family val="1"/>
        <charset val="204"/>
      </rPr>
      <t>70 м.п.</t>
    </r>
    <r>
      <rPr>
        <sz val="10"/>
        <rFont val="Times New Roman"/>
        <family val="1"/>
        <charset val="204"/>
      </rPr>
      <t xml:space="preserve">
ВВГнгд 3х1,5 - </t>
    </r>
    <r>
      <rPr>
        <b/>
        <sz val="10"/>
        <rFont val="Times New Roman"/>
        <family val="1"/>
        <charset val="204"/>
      </rPr>
      <t>220 м.п.</t>
    </r>
    <r>
      <rPr>
        <sz val="10"/>
        <rFont val="Times New Roman"/>
        <family val="1"/>
        <charset val="204"/>
      </rPr>
      <t xml:space="preserve">
ВВГнгд 3х2,5 - </t>
    </r>
    <r>
      <rPr>
        <b/>
        <sz val="10"/>
        <rFont val="Times New Roman"/>
        <family val="1"/>
        <charset val="204"/>
      </rPr>
      <t xml:space="preserve">750 м.п.
</t>
    </r>
    <r>
      <rPr>
        <sz val="10"/>
        <rFont val="Times New Roman"/>
        <family val="1"/>
        <charset val="204"/>
      </rPr>
      <t xml:space="preserve">ВВГнгд 3х6 - </t>
    </r>
    <r>
      <rPr>
        <b/>
        <sz val="10"/>
        <rFont val="Times New Roman"/>
        <family val="1"/>
        <charset val="204"/>
      </rPr>
      <t>10 м.п.</t>
    </r>
    <r>
      <rPr>
        <sz val="10"/>
        <rFont val="Times New Roman"/>
        <family val="1"/>
        <charset val="204"/>
      </rPr>
      <t xml:space="preserve">
ВВГнгд 5х4 - </t>
    </r>
    <r>
      <rPr>
        <b/>
        <sz val="10"/>
        <rFont val="Times New Roman"/>
        <family val="1"/>
        <charset val="204"/>
      </rPr>
      <t>10 м.п.</t>
    </r>
    <r>
      <rPr>
        <sz val="10"/>
        <rFont val="Times New Roman"/>
        <family val="1"/>
        <charset val="204"/>
      </rPr>
      <t xml:space="preserve">
ВВГнгд 5х10 - </t>
    </r>
    <r>
      <rPr>
        <b/>
        <sz val="10"/>
        <rFont val="Times New Roman"/>
        <family val="1"/>
        <charset val="204"/>
      </rPr>
      <t>10 м.п.</t>
    </r>
    <r>
      <rPr>
        <sz val="10"/>
        <rFont val="Times New Roman"/>
        <family val="1"/>
        <charset val="204"/>
      </rPr>
      <t xml:space="preserve">
Провід вогнетривкий 2х1,5 - </t>
    </r>
    <r>
      <rPr>
        <b/>
        <sz val="10"/>
        <rFont val="Times New Roman"/>
        <family val="1"/>
        <charset val="204"/>
      </rPr>
      <t>12 м.п.</t>
    </r>
    <r>
      <rPr>
        <sz val="10"/>
        <rFont val="Times New Roman"/>
        <family val="1"/>
        <charset val="204"/>
      </rPr>
      <t xml:space="preserve">
Провід вогнетривкий 3х1,5 - </t>
    </r>
    <r>
      <rPr>
        <b/>
        <sz val="10"/>
        <rFont val="Times New Roman"/>
        <family val="1"/>
        <charset val="204"/>
      </rPr>
      <t>115 м.п.</t>
    </r>
    <r>
      <rPr>
        <sz val="10"/>
        <rFont val="Times New Roman"/>
        <family val="1"/>
        <charset val="204"/>
      </rPr>
      <t xml:space="preserve">
</t>
    </r>
    <r>
      <rPr>
        <b/>
        <u/>
        <sz val="10"/>
        <rFont val="Times New Roman"/>
        <family val="1"/>
        <charset val="204"/>
      </rPr>
      <t>Вентиляція:</t>
    </r>
    <r>
      <rPr>
        <sz val="10"/>
        <rFont val="Times New Roman"/>
        <family val="1"/>
        <charset val="204"/>
      </rPr>
      <t xml:space="preserve">
ВВГнгд 3х1,5 - </t>
    </r>
    <r>
      <rPr>
        <b/>
        <sz val="10"/>
        <rFont val="Times New Roman"/>
        <family val="1"/>
        <charset val="204"/>
      </rPr>
      <t>65 м.п.</t>
    </r>
    <r>
      <rPr>
        <sz val="10"/>
        <rFont val="Times New Roman"/>
        <family val="1"/>
        <charset val="204"/>
      </rPr>
      <t xml:space="preserve">
ВВГнгд 3х2,5 - </t>
    </r>
    <r>
      <rPr>
        <b/>
        <sz val="10"/>
        <rFont val="Times New Roman"/>
        <family val="1"/>
        <charset val="204"/>
      </rPr>
      <t>70 м.п.</t>
    </r>
    <r>
      <rPr>
        <sz val="10"/>
        <rFont val="Times New Roman"/>
        <family val="1"/>
        <charset val="204"/>
      </rPr>
      <t xml:space="preserve">
ВВГнгд 5х1,5 - </t>
    </r>
    <r>
      <rPr>
        <b/>
        <sz val="10"/>
        <rFont val="Times New Roman"/>
        <family val="1"/>
        <charset val="204"/>
      </rPr>
      <t>30 м.п.</t>
    </r>
    <r>
      <rPr>
        <sz val="10"/>
        <rFont val="Times New Roman"/>
        <family val="1"/>
        <charset val="204"/>
      </rPr>
      <t xml:space="preserve">
ВВГнгд 5х2,5 - </t>
    </r>
    <r>
      <rPr>
        <b/>
        <sz val="10"/>
        <rFont val="Times New Roman"/>
        <family val="1"/>
        <charset val="204"/>
      </rPr>
      <t>70 м.п.</t>
    </r>
    <r>
      <rPr>
        <sz val="10"/>
        <rFont val="Times New Roman"/>
        <family val="1"/>
        <charset val="204"/>
      </rPr>
      <t xml:space="preserve">
ВВГнгд 5х4 - </t>
    </r>
    <r>
      <rPr>
        <b/>
        <sz val="10"/>
        <rFont val="Times New Roman"/>
        <family val="1"/>
        <charset val="204"/>
      </rPr>
      <t>10 м.п.</t>
    </r>
    <r>
      <rPr>
        <sz val="10"/>
        <rFont val="Times New Roman"/>
        <family val="1"/>
        <charset val="204"/>
      </rPr>
      <t xml:space="preserve">
</t>
    </r>
    <r>
      <rPr>
        <b/>
        <u/>
        <sz val="10"/>
        <rFont val="Times New Roman"/>
        <family val="1"/>
        <charset val="204"/>
      </rPr>
      <t xml:space="preserve">Ел. установок:
</t>
    </r>
    <r>
      <rPr>
        <sz val="10"/>
        <rFont val="Times New Roman"/>
        <family val="1"/>
        <charset val="204"/>
      </rPr>
      <t xml:space="preserve">розетки та вимикачі - </t>
    </r>
    <r>
      <rPr>
        <b/>
        <sz val="10"/>
        <rFont val="Times New Roman"/>
        <family val="1"/>
        <charset val="204"/>
      </rPr>
      <t>95 шт</t>
    </r>
    <r>
      <rPr>
        <sz val="10"/>
        <rFont val="Times New Roman"/>
        <family val="1"/>
        <charset val="204"/>
      </rPr>
      <t xml:space="preserve">;
коробки установчі - </t>
    </r>
    <r>
      <rPr>
        <b/>
        <sz val="10"/>
        <rFont val="Times New Roman"/>
        <family val="1"/>
        <charset val="204"/>
      </rPr>
      <t>45 шт</t>
    </r>
    <r>
      <rPr>
        <sz val="10"/>
        <rFont val="Times New Roman"/>
        <family val="1"/>
        <charset val="204"/>
      </rPr>
      <t xml:space="preserve">;
коробоки розподыльчі - </t>
    </r>
    <r>
      <rPr>
        <b/>
        <sz val="10"/>
        <rFont val="Times New Roman"/>
        <family val="1"/>
        <charset val="204"/>
      </rPr>
      <t>65 шт</t>
    </r>
    <r>
      <rPr>
        <sz val="10"/>
        <rFont val="Times New Roman"/>
        <family val="1"/>
        <charset val="204"/>
      </rPr>
      <t xml:space="preserve">;
гофротруба чорна - </t>
    </r>
    <r>
      <rPr>
        <b/>
        <sz val="10"/>
        <rFont val="Times New Roman"/>
        <family val="1"/>
        <charset val="204"/>
      </rPr>
      <t xml:space="preserve">1330 м.п.
</t>
    </r>
    <r>
      <rPr>
        <sz val="10"/>
        <rFont val="Times New Roman"/>
        <family val="1"/>
        <charset val="204"/>
      </rPr>
      <t xml:space="preserve">датчик присутності - </t>
    </r>
    <r>
      <rPr>
        <b/>
        <sz val="10"/>
        <rFont val="Times New Roman"/>
        <family val="1"/>
        <charset val="204"/>
      </rPr>
      <t>2 шт.</t>
    </r>
  </si>
  <si>
    <r>
      <t xml:space="preserve">Виготовлення та монтаж щитів </t>
    </r>
    <r>
      <rPr>
        <b/>
        <sz val="10"/>
        <rFont val="Times New Roman"/>
        <family val="1"/>
        <charset val="204"/>
      </rPr>
      <t xml:space="preserve">операторної </t>
    </r>
    <r>
      <rPr>
        <sz val="10"/>
        <rFont val="Times New Roman"/>
        <family val="1"/>
        <charset val="204"/>
      </rPr>
      <t>(ГРШ +щит хот-кафе). Включено пусконалагоджувальні роботи. Підключення  щитів  UPS;  СКР; СВ; ПС; ОС. Щит ГРШ виконується у двостворчатій металевій шафі з внутрішнім обліком (лічильник електронний прямого включення)  Погодження схеми ГРШ перед виготовленням.</t>
    </r>
  </si>
  <si>
    <r>
      <t xml:space="preserve">Монтаж </t>
    </r>
    <r>
      <rPr>
        <b/>
        <sz val="10"/>
        <color indexed="8"/>
        <rFont val="Times New Roman"/>
        <family val="1"/>
        <charset val="204"/>
      </rPr>
      <t xml:space="preserve">світильників - 175 шт.
</t>
    </r>
    <r>
      <rPr>
        <sz val="10"/>
        <color rgb="FF000000"/>
        <rFont val="Times New Roman"/>
        <family val="1"/>
        <charset val="204"/>
      </rPr>
      <t xml:space="preserve">Трековий світильник Maxus assistance Track light C - </t>
    </r>
    <r>
      <rPr>
        <b/>
        <sz val="10"/>
        <color indexed="8"/>
        <rFont val="Times New Roman"/>
        <family val="1"/>
        <charset val="204"/>
      </rPr>
      <t xml:space="preserve">43 шт.
</t>
    </r>
    <r>
      <rPr>
        <sz val="10"/>
        <color rgb="FF000000"/>
        <rFont val="Times New Roman"/>
        <family val="1"/>
        <charset val="204"/>
      </rPr>
      <t xml:space="preserve">Панель світлодіодна Maxus assistance PRO 595x595 мм - </t>
    </r>
    <r>
      <rPr>
        <b/>
        <sz val="10"/>
        <color indexed="8"/>
        <rFont val="Times New Roman"/>
        <family val="1"/>
        <charset val="204"/>
      </rPr>
      <t xml:space="preserve">7 шт.
</t>
    </r>
    <r>
      <rPr>
        <sz val="10"/>
        <color rgb="FF000000"/>
        <rFont val="Times New Roman"/>
        <family val="1"/>
        <charset val="204"/>
      </rPr>
      <t xml:space="preserve">Панель світлодіодна Maxus assistance PRO 250x250 мм - </t>
    </r>
    <r>
      <rPr>
        <b/>
        <sz val="10"/>
        <color indexed="8"/>
        <rFont val="Times New Roman"/>
        <family val="1"/>
        <charset val="204"/>
      </rPr>
      <t xml:space="preserve">25 шт.
</t>
    </r>
    <r>
      <rPr>
        <sz val="10"/>
        <color rgb="FF000000"/>
        <rFont val="Times New Roman"/>
        <family val="1"/>
        <charset val="204"/>
      </rPr>
      <t xml:space="preserve">Панель світлодіодна Maxus assistance PRO 500х500 мм - </t>
    </r>
    <r>
      <rPr>
        <b/>
        <sz val="10"/>
        <color indexed="8"/>
        <rFont val="Times New Roman"/>
        <family val="1"/>
        <charset val="204"/>
      </rPr>
      <t xml:space="preserve">22 шт.
</t>
    </r>
    <r>
      <rPr>
        <sz val="10"/>
        <color rgb="FF000000"/>
        <rFont val="Times New Roman"/>
        <family val="1"/>
        <charset val="204"/>
      </rPr>
      <t xml:space="preserve">Панель світлодіодна Maxus assistance PRO 1000x1000 мм - </t>
    </r>
    <r>
      <rPr>
        <b/>
        <sz val="10"/>
        <color indexed="8"/>
        <rFont val="Times New Roman"/>
        <family val="1"/>
        <charset val="204"/>
      </rPr>
      <t xml:space="preserve">13 шт.
</t>
    </r>
    <r>
      <rPr>
        <sz val="10"/>
        <color rgb="FF000000"/>
        <rFont val="Times New Roman"/>
        <family val="1"/>
        <charset val="204"/>
      </rPr>
      <t xml:space="preserve">Панель світлодіодна Maxus assistance PRO 1800x1800 мм - </t>
    </r>
    <r>
      <rPr>
        <b/>
        <sz val="10"/>
        <color rgb="FF000000"/>
        <rFont val="Times New Roman"/>
        <family val="1"/>
        <charset val="204"/>
      </rPr>
      <t xml:space="preserve">1 </t>
    </r>
    <r>
      <rPr>
        <b/>
        <sz val="10"/>
        <color indexed="8"/>
        <rFont val="Times New Roman"/>
        <family val="1"/>
        <charset val="204"/>
      </rPr>
      <t xml:space="preserve">шт.
</t>
    </r>
    <r>
      <rPr>
        <sz val="10"/>
        <color rgb="FF000000"/>
        <rFont val="Times New Roman"/>
        <family val="1"/>
        <charset val="204"/>
      </rPr>
      <t xml:space="preserve">Панель світлодіодна Maxus assistance PRO 2000x1000 мм - </t>
    </r>
    <r>
      <rPr>
        <b/>
        <sz val="10"/>
        <color indexed="8"/>
        <rFont val="Times New Roman"/>
        <family val="1"/>
        <charset val="204"/>
      </rPr>
      <t xml:space="preserve">17 шт.
</t>
    </r>
    <r>
      <rPr>
        <sz val="10"/>
        <color rgb="FF000000"/>
        <rFont val="Times New Roman"/>
        <family val="1"/>
        <charset val="204"/>
      </rPr>
      <t xml:space="preserve">Лінійний світильник Maxus assistance LINE PRO PL 1200 мм - </t>
    </r>
    <r>
      <rPr>
        <b/>
        <sz val="10"/>
        <color rgb="FF000000"/>
        <rFont val="Times New Roman"/>
        <family val="1"/>
        <charset val="204"/>
      </rPr>
      <t>8 шт.</t>
    </r>
    <r>
      <rPr>
        <sz val="10"/>
        <color rgb="FF000000"/>
        <rFont val="Times New Roman"/>
        <family val="1"/>
        <charset val="204"/>
      </rPr>
      <t xml:space="preserve">
Лінійний світильник Maxus assistance LINE PRO PL 3000 мм - </t>
    </r>
    <r>
      <rPr>
        <b/>
        <sz val="10"/>
        <color indexed="8"/>
        <rFont val="Times New Roman"/>
        <family val="1"/>
        <charset val="204"/>
      </rPr>
      <t xml:space="preserve">1 шт.
</t>
    </r>
    <r>
      <rPr>
        <sz val="10"/>
        <color rgb="FF000000"/>
        <rFont val="Times New Roman"/>
        <family val="1"/>
        <charset val="204"/>
      </rPr>
      <t xml:space="preserve">Лінійний LED-світильник Maxus Batten Light - </t>
    </r>
    <r>
      <rPr>
        <b/>
        <sz val="10"/>
        <color rgb="FF000000"/>
        <rFont val="Times New Roman"/>
        <family val="1"/>
        <charset val="204"/>
      </rPr>
      <t>6 шт.</t>
    </r>
    <r>
      <rPr>
        <b/>
        <sz val="10"/>
        <color indexed="8"/>
        <rFont val="Times New Roman"/>
        <family val="1"/>
        <charset val="204"/>
      </rPr>
      <t xml:space="preserve">
</t>
    </r>
    <r>
      <rPr>
        <sz val="10"/>
        <rFont val="Times New Roman"/>
        <family val="1"/>
        <charset val="204"/>
      </rPr>
      <t>Світильник акумуляторний (аварійне освітлення) -</t>
    </r>
    <r>
      <rPr>
        <b/>
        <sz val="10"/>
        <color rgb="FFFF0000"/>
        <rFont val="Times New Roman"/>
        <family val="1"/>
        <charset val="204"/>
      </rPr>
      <t xml:space="preserve"> </t>
    </r>
    <r>
      <rPr>
        <b/>
        <sz val="10"/>
        <rFont val="Times New Roman"/>
        <family val="1"/>
        <charset val="204"/>
      </rPr>
      <t>2 шт.</t>
    </r>
    <r>
      <rPr>
        <b/>
        <sz val="10"/>
        <color rgb="FFFF0000"/>
        <rFont val="Times New Roman"/>
        <family val="1"/>
        <charset val="204"/>
      </rPr>
      <t xml:space="preserve">
</t>
    </r>
    <r>
      <rPr>
        <sz val="10"/>
        <color rgb="FF000000"/>
        <rFont val="Times New Roman"/>
        <family val="1"/>
        <charset val="204"/>
      </rPr>
      <t xml:space="preserve">Світильник "Вхід" - </t>
    </r>
    <r>
      <rPr>
        <b/>
        <sz val="10"/>
        <color indexed="8"/>
        <rFont val="Times New Roman"/>
        <family val="1"/>
        <charset val="204"/>
      </rPr>
      <t xml:space="preserve">4 шт.
</t>
    </r>
    <r>
      <rPr>
        <sz val="10"/>
        <color rgb="FF000000"/>
        <rFont val="Times New Roman"/>
        <family val="1"/>
        <charset val="204"/>
      </rPr>
      <t xml:space="preserve">Шинопровід 3м - </t>
    </r>
    <r>
      <rPr>
        <b/>
        <sz val="10"/>
        <color indexed="8"/>
        <rFont val="Times New Roman"/>
        <family val="1"/>
        <charset val="204"/>
      </rPr>
      <t xml:space="preserve">9 шт.
</t>
    </r>
    <r>
      <rPr>
        <sz val="10"/>
        <color rgb="FF000000"/>
        <rFont val="Times New Roman"/>
        <family val="1"/>
        <charset val="204"/>
      </rPr>
      <t xml:space="preserve">Шинопровід 2м - </t>
    </r>
    <r>
      <rPr>
        <b/>
        <sz val="10"/>
        <color indexed="8"/>
        <rFont val="Times New Roman"/>
        <family val="1"/>
        <charset val="204"/>
      </rPr>
      <t xml:space="preserve">2 шт.
</t>
    </r>
    <r>
      <rPr>
        <sz val="10"/>
        <color rgb="FF000000"/>
        <rFont val="Times New Roman"/>
        <family val="1"/>
        <charset val="204"/>
      </rPr>
      <t xml:space="preserve">Шинопровід 1м - </t>
    </r>
    <r>
      <rPr>
        <b/>
        <sz val="10"/>
        <color indexed="8"/>
        <rFont val="Times New Roman"/>
        <family val="1"/>
        <charset val="204"/>
      </rPr>
      <t xml:space="preserve">4 шт.
</t>
    </r>
    <r>
      <rPr>
        <sz val="10"/>
        <color rgb="FF000000"/>
        <rFont val="Times New Roman"/>
        <family val="1"/>
        <charset val="204"/>
      </rPr>
      <t xml:space="preserve">Живлення шинопроводу - </t>
    </r>
    <r>
      <rPr>
        <b/>
        <sz val="10"/>
        <color indexed="8"/>
        <rFont val="Times New Roman"/>
        <family val="1"/>
        <charset val="204"/>
      </rPr>
      <t xml:space="preserve">8 шт.
</t>
    </r>
    <r>
      <rPr>
        <sz val="10"/>
        <color rgb="FF000000"/>
        <rFont val="Times New Roman"/>
        <family val="1"/>
        <charset val="204"/>
      </rPr>
      <t>Блок аварійного живлення Maxus assistance Energency KIT FULL POWER -</t>
    </r>
    <r>
      <rPr>
        <b/>
        <sz val="10"/>
        <color indexed="8"/>
        <rFont val="Times New Roman"/>
        <family val="1"/>
        <charset val="204"/>
      </rPr>
      <t xml:space="preserve"> 3 шт.</t>
    </r>
  </si>
  <si>
    <r>
      <t xml:space="preserve">Внутрішні оздоблювальні роботи (монтаж дзеркал в туалетах відвідувачів </t>
    </r>
    <r>
      <rPr>
        <b/>
        <sz val="10"/>
        <color indexed="8"/>
        <rFont val="Times New Roman"/>
        <family val="1"/>
        <charset val="204"/>
      </rPr>
      <t>операторної</t>
    </r>
    <r>
      <rPr>
        <sz val="10"/>
        <color indexed="8"/>
        <rFont val="Times New Roman"/>
        <family val="1"/>
        <charset val="204"/>
      </rPr>
      <t xml:space="preserve">). Окантовка дзеркала алюмінієвим кутником. Вартість дзеркал включена в </t>
    </r>
    <r>
      <rPr>
        <b/>
        <sz val="10"/>
        <color indexed="8"/>
        <rFont val="Times New Roman"/>
        <family val="1"/>
        <charset val="204"/>
      </rPr>
      <t>п. 10.1.1.</t>
    </r>
  </si>
  <si>
    <r>
      <t xml:space="preserve">Загальна к-ть - </t>
    </r>
    <r>
      <rPr>
        <b/>
        <sz val="10"/>
        <rFont val="Times New Roman"/>
        <family val="1"/>
        <charset val="204"/>
      </rPr>
      <t>7шт.</t>
    </r>
    <r>
      <rPr>
        <sz val="10"/>
        <rFont val="Times New Roman"/>
        <family val="1"/>
        <charset val="204"/>
      </rPr>
      <t xml:space="preserve">
На обшивку операторної </t>
    </r>
    <r>
      <rPr>
        <b/>
        <sz val="10"/>
        <rFont val="Times New Roman"/>
        <family val="1"/>
        <charset val="204"/>
      </rPr>
      <t>2шт.</t>
    </r>
    <r>
      <rPr>
        <sz val="10"/>
        <rFont val="Times New Roman"/>
        <family val="1"/>
        <charset val="204"/>
      </rPr>
      <t xml:space="preserve">  сітілайтів світлових.
Всередені операторної фрейм -лайти та сіті-лайти - </t>
    </r>
    <r>
      <rPr>
        <b/>
        <sz val="10"/>
        <rFont val="Times New Roman"/>
        <family val="1"/>
        <charset val="204"/>
      </rPr>
      <t>5шт.</t>
    </r>
  </si>
  <si>
    <r>
      <t xml:space="preserve">Загальна довжина кабелів FTP- </t>
    </r>
    <r>
      <rPr>
        <b/>
        <sz val="10"/>
        <rFont val="Times New Roman"/>
        <family val="1"/>
        <charset val="204"/>
      </rPr>
      <t xml:space="preserve">150м.п.
</t>
    </r>
    <r>
      <rPr>
        <sz val="10"/>
        <rFont val="Times New Roman"/>
        <family val="1"/>
        <charset val="204"/>
      </rPr>
      <t>Розетка телефонна подвійна TF2-201 - 1шт.
Гофра ПВХ темно-сіра - 55м.п.
Коробка розп. КРТП-30*2-шт.</t>
    </r>
  </si>
  <si>
    <r>
      <t>Прокладання ТП 50 з протяжками -</t>
    </r>
    <r>
      <rPr>
        <b/>
        <sz val="10"/>
        <color indexed="8"/>
        <rFont val="Times New Roman"/>
        <family val="1"/>
        <charset val="204"/>
      </rPr>
      <t xml:space="preserve"> 300м.п.
</t>
    </r>
    <r>
      <rPr>
        <sz val="10"/>
        <color indexed="8"/>
        <rFont val="Times New Roman"/>
        <family val="1"/>
        <charset val="204"/>
      </rPr>
      <t xml:space="preserve"> Кабеля SFTP - 400м/п.</t>
    </r>
  </si>
  <si>
    <r>
      <t xml:space="preserve">кількість стрічки 40Х4 - </t>
    </r>
    <r>
      <rPr>
        <b/>
        <sz val="10"/>
        <rFont val="Times New Roman"/>
        <family val="1"/>
        <charset val="204"/>
      </rPr>
      <t>260м.п.</t>
    </r>
  </si>
  <si>
    <r>
      <t xml:space="preserve">Горизонтально направлене буріння
Зовнішній </t>
    </r>
    <r>
      <rPr>
        <b/>
        <sz val="10"/>
        <rFont val="Times New Roman"/>
        <family val="1"/>
        <charset val="204"/>
      </rPr>
      <t>Водопровід В-1</t>
    </r>
    <r>
      <rPr>
        <sz val="10"/>
        <rFont val="Times New Roman"/>
        <family val="1"/>
        <charset val="204"/>
      </rPr>
      <t>:
Прокладання водопроводу для влаштуваня
проходу вводопроводу 
Враховано земляні роботи для виконання проколів! 
(розробка та засипка котлованів)</t>
    </r>
  </si>
  <si>
    <r>
      <t xml:space="preserve">Горизонтально направлене буріння
Зовнішня </t>
    </r>
    <r>
      <rPr>
        <b/>
        <sz val="10"/>
        <rFont val="Times New Roman"/>
        <family val="1"/>
        <charset val="204"/>
      </rPr>
      <t>Каналізація К-1</t>
    </r>
    <r>
      <rPr>
        <sz val="10"/>
        <rFont val="Times New Roman"/>
        <family val="1"/>
        <charset val="204"/>
      </rPr>
      <t>:
Прокладання водопроводу для влаштуваня
проходу вводопроводу 
Враховано земляні роботи для виконання проколів! 
(розробка та засипка котлованів)</t>
    </r>
  </si>
  <si>
    <r>
      <rPr>
        <b/>
        <sz val="10"/>
        <rFont val="Times New Roman"/>
        <family val="1"/>
        <charset val="204"/>
      </rPr>
      <t>Водопровід В-1:</t>
    </r>
    <r>
      <rPr>
        <sz val="10"/>
        <rFont val="Times New Roman"/>
        <family val="1"/>
        <charset val="204"/>
      </rPr>
      <t xml:space="preserve"> Земляні роботи, врізка до існуючого водопроводу, встановлення запірної арматури, випробування, піщана підсипка та засипка, виконання промивки та знезараження нового трубопроводу.   
Виконання всіх робіт під ключ з введенням мережі в експлуатацію, виконання знімання траси</t>
    </r>
  </si>
  <si>
    <r>
      <t xml:space="preserve">Загальна довжина трубопроводів, включно з футлярами - </t>
    </r>
    <r>
      <rPr>
        <b/>
        <sz val="10"/>
        <rFont val="Times New Roman"/>
        <family val="1"/>
        <charset val="204"/>
      </rPr>
      <t>92 м.п.</t>
    </r>
    <r>
      <rPr>
        <sz val="10"/>
        <rFont val="Times New Roman"/>
        <family val="1"/>
        <charset val="204"/>
      </rPr>
      <t xml:space="preserve">
Труба ПЕ напірна SDR-17 Ø40х2,4х5,8 мм - </t>
    </r>
    <r>
      <rPr>
        <b/>
        <sz val="10"/>
        <rFont val="Times New Roman"/>
        <family val="1"/>
        <charset val="204"/>
      </rPr>
      <t>75 м.п.</t>
    </r>
    <r>
      <rPr>
        <sz val="10"/>
        <rFont val="Times New Roman"/>
        <family val="1"/>
        <charset val="204"/>
      </rPr>
      <t xml:space="preserve">
Колодязь ЗБ збірний Д=2000 мм, Нр=1800 мм - </t>
    </r>
    <r>
      <rPr>
        <b/>
        <sz val="10"/>
        <rFont val="Times New Roman"/>
        <family val="1"/>
        <charset val="204"/>
      </rPr>
      <t>1 шт.</t>
    </r>
    <r>
      <rPr>
        <sz val="10"/>
        <rFont val="Times New Roman"/>
        <family val="1"/>
        <charset val="204"/>
      </rPr>
      <t xml:space="preserve">
Люк чавунний типу "Т" - </t>
    </r>
    <r>
      <rPr>
        <b/>
        <sz val="10"/>
        <rFont val="Times New Roman"/>
        <family val="1"/>
        <charset val="204"/>
      </rPr>
      <t>1 шт.</t>
    </r>
    <r>
      <rPr>
        <sz val="10"/>
        <rFont val="Times New Roman"/>
        <family val="1"/>
        <charset val="204"/>
      </rPr>
      <t xml:space="preserve">
Футляр ПЕ-100 SDR-17 Ø110х8,3 мм - </t>
    </r>
    <r>
      <rPr>
        <b/>
        <sz val="10"/>
        <rFont val="Times New Roman"/>
        <family val="1"/>
        <charset val="204"/>
      </rPr>
      <t>17 м.п.</t>
    </r>
    <r>
      <rPr>
        <sz val="10"/>
        <rFont val="Times New Roman"/>
        <family val="1"/>
        <charset val="204"/>
      </rPr>
      <t xml:space="preserve">
Клинова фланцева засувка Ø110 HAWLE - </t>
    </r>
    <r>
      <rPr>
        <b/>
        <sz val="10"/>
        <rFont val="Times New Roman"/>
        <family val="1"/>
        <charset val="204"/>
      </rPr>
      <t>2 шт.</t>
    </r>
    <r>
      <rPr>
        <sz val="10"/>
        <rFont val="Times New Roman"/>
        <family val="1"/>
        <charset val="204"/>
      </rPr>
      <t xml:space="preserve">
Клинова засувка Hawle Elypso Ø32 - </t>
    </r>
    <r>
      <rPr>
        <b/>
        <sz val="10"/>
        <rFont val="Times New Roman"/>
        <family val="1"/>
        <charset val="204"/>
      </rPr>
      <t>1 шт.</t>
    </r>
    <r>
      <rPr>
        <sz val="10"/>
        <rFont val="Times New Roman"/>
        <family val="1"/>
        <charset val="204"/>
      </rPr>
      <t xml:space="preserve">
Гідрант пожежний підземний Ø100, Н=980 мм - </t>
    </r>
    <r>
      <rPr>
        <b/>
        <sz val="10"/>
        <rFont val="Times New Roman"/>
        <family val="1"/>
        <charset val="204"/>
      </rPr>
      <t>1 шт.</t>
    </r>
    <r>
      <rPr>
        <sz val="10"/>
        <rFont val="Times New Roman"/>
        <family val="1"/>
        <charset val="204"/>
      </rPr>
      <t xml:space="preserve">
Фланцеве коліно з опорною лапою 90° Ø100 - </t>
    </r>
    <r>
      <rPr>
        <b/>
        <sz val="10"/>
        <rFont val="Times New Roman"/>
        <family val="1"/>
        <charset val="204"/>
      </rPr>
      <t>2 шт.</t>
    </r>
    <r>
      <rPr>
        <sz val="10"/>
        <rFont val="Times New Roman"/>
        <family val="1"/>
        <charset val="204"/>
      </rPr>
      <t xml:space="preserve">
Трійник чавунний фланцевий 100х100х50 - </t>
    </r>
    <r>
      <rPr>
        <b/>
        <sz val="10"/>
        <rFont val="Times New Roman"/>
        <family val="1"/>
        <charset val="204"/>
      </rPr>
      <t>1 шт.</t>
    </r>
    <r>
      <rPr>
        <sz val="10"/>
        <rFont val="Times New Roman"/>
        <family val="1"/>
        <charset val="204"/>
      </rPr>
      <t xml:space="preserve">
Піщана підсипка та засипка - </t>
    </r>
    <r>
      <rPr>
        <b/>
        <sz val="10"/>
        <rFont val="Times New Roman"/>
        <family val="1"/>
        <charset val="204"/>
      </rPr>
      <t>25 м3.</t>
    </r>
    <r>
      <rPr>
        <sz val="10"/>
        <rFont val="Times New Roman"/>
        <family val="1"/>
        <charset val="204"/>
      </rPr>
      <t xml:space="preserve">
Водомірний вузол - </t>
    </r>
    <r>
      <rPr>
        <b/>
        <sz val="10"/>
        <rFont val="Times New Roman"/>
        <family val="1"/>
        <charset val="204"/>
      </rPr>
      <t>1шт.</t>
    </r>
  </si>
  <si>
    <r>
      <rPr>
        <b/>
        <sz val="10"/>
        <rFont val="Times New Roman"/>
        <family val="1"/>
        <charset val="204"/>
      </rPr>
      <t>Каналізація К-1</t>
    </r>
    <r>
      <rPr>
        <sz val="10"/>
        <rFont val="Times New Roman"/>
        <family val="1"/>
        <charset val="204"/>
      </rPr>
      <t>. Земляні роботи, врізка до існуючої каналізації (під'єднання до очисних споруд, земляні роботи,піщана основа, ущільнення грунту під трубопроводи та під колодязі, залізобетонні колодязі, випробування) Випробування мережі на пролив. Зовнішня обмазувальна гідроізоляція каналізаційних колодязів бітумною мастикою за два рази (розуклонка днищ важким бетоном)</t>
    </r>
  </si>
  <si>
    <r>
      <t xml:space="preserve">Загальна довжина трубопроводів, включно з футлярами - </t>
    </r>
    <r>
      <rPr>
        <b/>
        <sz val="10"/>
        <rFont val="Times New Roman"/>
        <family val="1"/>
        <charset val="204"/>
      </rPr>
      <t>100 м.п.</t>
    </r>
    <r>
      <rPr>
        <sz val="10"/>
        <rFont val="Times New Roman"/>
        <family val="1"/>
        <charset val="204"/>
      </rPr>
      <t xml:space="preserve">
Труба ПВХ SN8 Ø160 - </t>
    </r>
    <r>
      <rPr>
        <b/>
        <sz val="10"/>
        <rFont val="Times New Roman"/>
        <family val="1"/>
        <charset val="204"/>
      </rPr>
      <t>25 м.п.</t>
    </r>
    <r>
      <rPr>
        <sz val="10"/>
        <rFont val="Times New Roman"/>
        <family val="1"/>
        <charset val="204"/>
      </rPr>
      <t xml:space="preserve">
Труба ПВХ SDR-17 Ø50x3 мм - </t>
    </r>
    <r>
      <rPr>
        <b/>
        <sz val="10"/>
        <rFont val="Times New Roman"/>
        <family val="1"/>
        <charset val="204"/>
      </rPr>
      <t>60 м.п.</t>
    </r>
    <r>
      <rPr>
        <sz val="10"/>
        <rFont val="Times New Roman"/>
        <family val="1"/>
        <charset val="204"/>
      </rPr>
      <t xml:space="preserve">
Футляр ПВХ ПЕ-80 SDR-17 Ø110х8,3 - </t>
    </r>
    <r>
      <rPr>
        <b/>
        <sz val="10"/>
        <rFont val="Times New Roman"/>
        <family val="1"/>
        <charset val="204"/>
      </rPr>
      <t>15 м.п.</t>
    </r>
    <r>
      <rPr>
        <sz val="10"/>
        <rFont val="Times New Roman"/>
        <family val="1"/>
        <charset val="204"/>
      </rPr>
      <t xml:space="preserve">
Колодязь ЗБ збірний Д=1000 мм - </t>
    </r>
    <r>
      <rPr>
        <b/>
        <sz val="10"/>
        <rFont val="Times New Roman"/>
        <family val="1"/>
        <charset val="204"/>
      </rPr>
      <t>1 шт.</t>
    </r>
    <r>
      <rPr>
        <sz val="10"/>
        <rFont val="Times New Roman"/>
        <family val="1"/>
        <charset val="204"/>
      </rPr>
      <t xml:space="preserve">
Колодязь ЗБ збірний Д=1500 мм - </t>
    </r>
    <r>
      <rPr>
        <b/>
        <sz val="10"/>
        <rFont val="Times New Roman"/>
        <family val="1"/>
        <charset val="204"/>
      </rPr>
      <t>1 шт.</t>
    </r>
    <r>
      <rPr>
        <sz val="10"/>
        <rFont val="Times New Roman"/>
        <family val="1"/>
        <charset val="204"/>
      </rPr>
      <t xml:space="preserve">
КНС - </t>
    </r>
    <r>
      <rPr>
        <b/>
        <sz val="10"/>
        <rFont val="Times New Roman"/>
        <family val="1"/>
        <charset val="204"/>
      </rPr>
      <t>1 компл.</t>
    </r>
    <r>
      <rPr>
        <sz val="10"/>
        <rFont val="Times New Roman"/>
        <family val="1"/>
        <charset val="204"/>
      </rPr>
      <t xml:space="preserve">
Люк чавунний "Т" - </t>
    </r>
    <r>
      <rPr>
        <b/>
        <sz val="10"/>
        <rFont val="Times New Roman"/>
        <family val="1"/>
        <charset val="204"/>
      </rPr>
      <t>3 шт.</t>
    </r>
    <r>
      <rPr>
        <sz val="10"/>
        <rFont val="Times New Roman"/>
        <family val="1"/>
        <charset val="204"/>
      </rPr>
      <t xml:space="preserve">
Насос погружний  з ріжучим механізмом Q=2 м3/год, H=40 м, V=400 В, N=3,4 кВт (Wilo-Drain MTS 32 F 39.16/30Ex - </t>
    </r>
    <r>
      <rPr>
        <b/>
        <sz val="10"/>
        <rFont val="Times New Roman"/>
        <family val="1"/>
        <charset val="204"/>
      </rPr>
      <t>1 компл.</t>
    </r>
    <r>
      <rPr>
        <sz val="10"/>
        <rFont val="Times New Roman"/>
        <family val="1"/>
        <charset val="204"/>
      </rPr>
      <t xml:space="preserve">
Встановлення драбин. 
Гідроізоляція бітумом.
Пісок - </t>
    </r>
    <r>
      <rPr>
        <b/>
        <sz val="10"/>
        <rFont val="Times New Roman"/>
        <family val="1"/>
        <charset val="204"/>
      </rPr>
      <t>30 м3.</t>
    </r>
    <r>
      <rPr>
        <sz val="10"/>
        <rFont val="Times New Roman"/>
        <family val="1"/>
        <charset val="204"/>
      </rPr>
      <t xml:space="preserve">
Підключення до очисних споруд.</t>
    </r>
  </si>
  <si>
    <r>
      <rPr>
        <b/>
        <sz val="10"/>
        <rFont val="Times New Roman"/>
        <family val="1"/>
        <charset val="204"/>
      </rPr>
      <t xml:space="preserve">Каналізація К-2; </t>
    </r>
    <r>
      <rPr>
        <sz val="10"/>
        <rFont val="Times New Roman"/>
        <family val="1"/>
        <charset val="204"/>
      </rPr>
      <t>з навісу ПРК та операторної, (земляні роботи, ущільнення грунту під трубопроводи та під колодязі,  влаштування піщаної основи, залізобетонні колодязі, прокладання трубопроводів, підмурівка горловин з ФЕМ випробування).   Зовнішня обмазувальна гідроізоляція каналізаційних колодязів бітумною мастикою за два рази. Врізка в мережу, що існує. Випробування мережі на пролив.</t>
    </r>
  </si>
  <si>
    <r>
      <t xml:space="preserve">Загальна довжина трубопроводів, включно з футлярами - </t>
    </r>
    <r>
      <rPr>
        <b/>
        <sz val="10"/>
        <rFont val="Times New Roman"/>
        <family val="1"/>
        <charset val="204"/>
      </rPr>
      <t>262 м.п.</t>
    </r>
    <r>
      <rPr>
        <sz val="10"/>
        <rFont val="Times New Roman"/>
        <family val="1"/>
        <charset val="204"/>
      </rPr>
      <t xml:space="preserve">
Труба ПВХ SN8 Ø110 - </t>
    </r>
    <r>
      <rPr>
        <b/>
        <sz val="10"/>
        <rFont val="Times New Roman"/>
        <family val="1"/>
        <charset val="204"/>
      </rPr>
      <t>88 м.п.</t>
    </r>
    <r>
      <rPr>
        <sz val="10"/>
        <rFont val="Times New Roman"/>
        <family val="1"/>
        <charset val="204"/>
      </rPr>
      <t xml:space="preserve">
Труба ПВХ SN8 Ø160 - </t>
    </r>
    <r>
      <rPr>
        <b/>
        <sz val="10"/>
        <rFont val="Times New Roman"/>
        <family val="1"/>
        <charset val="204"/>
      </rPr>
      <t>72 м.п.</t>
    </r>
    <r>
      <rPr>
        <sz val="10"/>
        <rFont val="Times New Roman"/>
        <family val="1"/>
        <charset val="204"/>
      </rPr>
      <t xml:space="preserve">
Труба ПВХ SN8 Ø200 - </t>
    </r>
    <r>
      <rPr>
        <b/>
        <sz val="10"/>
        <rFont val="Times New Roman"/>
        <family val="1"/>
        <charset val="204"/>
      </rPr>
      <t>28 м.п.</t>
    </r>
    <r>
      <rPr>
        <sz val="10"/>
        <rFont val="Times New Roman"/>
        <family val="1"/>
        <charset val="204"/>
      </rPr>
      <t xml:space="preserve">
Труба ПВХ SN4 Ø200 - </t>
    </r>
    <r>
      <rPr>
        <b/>
        <sz val="10"/>
        <rFont val="Times New Roman"/>
        <family val="1"/>
        <charset val="204"/>
      </rPr>
      <t>22 м.п.</t>
    </r>
    <r>
      <rPr>
        <sz val="10"/>
        <rFont val="Times New Roman"/>
        <family val="1"/>
        <charset val="204"/>
      </rPr>
      <t xml:space="preserve">
Труба ПВХ SN4 Ø250 - </t>
    </r>
    <r>
      <rPr>
        <b/>
        <sz val="10"/>
        <rFont val="Times New Roman"/>
        <family val="1"/>
        <charset val="204"/>
      </rPr>
      <t>32 м.п.</t>
    </r>
    <r>
      <rPr>
        <sz val="10"/>
        <rFont val="Times New Roman"/>
        <family val="1"/>
        <charset val="204"/>
      </rPr>
      <t xml:space="preserve">
Футляр ПЕ-100 SDR-17 Ø110x8,3 - </t>
    </r>
    <r>
      <rPr>
        <b/>
        <sz val="10"/>
        <rFont val="Times New Roman"/>
        <family val="1"/>
        <charset val="204"/>
      </rPr>
      <t>20 м.п.</t>
    </r>
    <r>
      <rPr>
        <sz val="10"/>
        <rFont val="Times New Roman"/>
        <family val="1"/>
        <charset val="204"/>
      </rPr>
      <t xml:space="preserve">
Колодязь ЗБ збірний Д=1000 мм - </t>
    </r>
    <r>
      <rPr>
        <b/>
        <sz val="10"/>
        <rFont val="Times New Roman"/>
        <family val="1"/>
        <charset val="204"/>
      </rPr>
      <t>6 шт.</t>
    </r>
    <r>
      <rPr>
        <sz val="10"/>
        <rFont val="Times New Roman"/>
        <family val="1"/>
        <charset val="204"/>
      </rPr>
      <t xml:space="preserve">
Колодязь ЗБ збірний Д=2000 мм - </t>
    </r>
    <r>
      <rPr>
        <b/>
        <sz val="10"/>
        <rFont val="Times New Roman"/>
        <family val="1"/>
        <charset val="204"/>
      </rPr>
      <t>3 шт.</t>
    </r>
    <r>
      <rPr>
        <sz val="10"/>
        <rFont val="Times New Roman"/>
        <family val="1"/>
        <charset val="204"/>
      </rPr>
      <t xml:space="preserve">
Люк чавунний "Т" - </t>
    </r>
    <r>
      <rPr>
        <b/>
        <sz val="10"/>
        <rFont val="Times New Roman"/>
        <family val="1"/>
        <charset val="204"/>
      </rPr>
      <t>6 шт.</t>
    </r>
    <r>
      <rPr>
        <sz val="10"/>
        <rFont val="Times New Roman"/>
        <family val="1"/>
        <charset val="204"/>
      </rPr>
      <t xml:space="preserve">
Люк чавунний "Л" - </t>
    </r>
    <r>
      <rPr>
        <b/>
        <sz val="10"/>
        <rFont val="Times New Roman"/>
        <family val="1"/>
        <charset val="204"/>
      </rPr>
      <t>3 шт.</t>
    </r>
    <r>
      <rPr>
        <sz val="10"/>
        <rFont val="Times New Roman"/>
        <family val="1"/>
        <charset val="204"/>
      </rPr>
      <t xml:space="preserve">
Встановлення драбин. 
Гідроізоляція бітумом.
Пісок - </t>
    </r>
    <r>
      <rPr>
        <b/>
        <sz val="10"/>
        <rFont val="Times New Roman"/>
        <family val="1"/>
        <charset val="204"/>
      </rPr>
      <t>60 м3</t>
    </r>
  </si>
  <si>
    <r>
      <rPr>
        <b/>
        <sz val="10"/>
        <rFont val="Times New Roman"/>
        <family val="1"/>
        <charset val="204"/>
      </rPr>
      <t>Каналізація К-3</t>
    </r>
    <r>
      <rPr>
        <sz val="10"/>
        <rFont val="Times New Roman"/>
        <family val="1"/>
        <charset val="204"/>
      </rPr>
      <t xml:space="preserve">  (земляні роботи, ущільнення грунту під трубопроводи та колодязі, піщана основа, залізобетонний колодязь з засувками, колодязь для монтажу сепаратора нафтопродуктів, випробування мереж, монтаж колодязів, монтаж гідрозатворів, розуклонка днищ важким бетоном. Зовнішня обмазувальна гідроізоляція каналізаційних колодязів бітумною мастикою за два рази. Випробування мережі на пролив.</t>
    </r>
  </si>
  <si>
    <r>
      <t xml:space="preserve">Загальна довжина трубопроводів - </t>
    </r>
    <r>
      <rPr>
        <b/>
        <sz val="10"/>
        <rFont val="Times New Roman"/>
        <family val="1"/>
        <charset val="204"/>
      </rPr>
      <t>147 м.п.</t>
    </r>
    <r>
      <rPr>
        <sz val="10"/>
        <rFont val="Times New Roman"/>
        <family val="1"/>
        <charset val="204"/>
      </rPr>
      <t xml:space="preserve">
Труба ПВХ SN8 Ø200 - </t>
    </r>
    <r>
      <rPr>
        <b/>
        <sz val="10"/>
        <rFont val="Times New Roman"/>
        <family val="1"/>
        <charset val="204"/>
      </rPr>
      <t>4 м.п.</t>
    </r>
    <r>
      <rPr>
        <sz val="10"/>
        <rFont val="Times New Roman"/>
        <family val="1"/>
        <charset val="204"/>
      </rPr>
      <t xml:space="preserve">
Труба ПВХ SN8 Ø250 - </t>
    </r>
    <r>
      <rPr>
        <b/>
        <sz val="10"/>
        <rFont val="Times New Roman"/>
        <family val="1"/>
        <charset val="204"/>
      </rPr>
      <t>125 м.п.</t>
    </r>
    <r>
      <rPr>
        <sz val="10"/>
        <rFont val="Times New Roman"/>
        <family val="1"/>
        <charset val="204"/>
      </rPr>
      <t xml:space="preserve">
Труба ПВХ SN8 Ø350 - </t>
    </r>
    <r>
      <rPr>
        <b/>
        <sz val="10"/>
        <rFont val="Times New Roman"/>
        <family val="1"/>
        <charset val="204"/>
      </rPr>
      <t>15 м.п.</t>
    </r>
    <r>
      <rPr>
        <sz val="10"/>
        <rFont val="Times New Roman"/>
        <family val="1"/>
        <charset val="204"/>
      </rPr>
      <t xml:space="preserve">
Колодязь ЗБ збірний Д=1000 мм - </t>
    </r>
    <r>
      <rPr>
        <b/>
        <sz val="10"/>
        <rFont val="Times New Roman"/>
        <family val="1"/>
        <charset val="204"/>
      </rPr>
      <t>6 шт.</t>
    </r>
    <r>
      <rPr>
        <sz val="10"/>
        <rFont val="Times New Roman"/>
        <family val="1"/>
        <charset val="204"/>
      </rPr>
      <t xml:space="preserve">
Люк чавунний "Т" - </t>
    </r>
    <r>
      <rPr>
        <b/>
        <sz val="10"/>
        <rFont val="Times New Roman"/>
        <family val="1"/>
        <charset val="204"/>
      </rPr>
      <t>4 шт.</t>
    </r>
    <r>
      <rPr>
        <sz val="10"/>
        <rFont val="Times New Roman"/>
        <family val="1"/>
        <charset val="204"/>
      </rPr>
      <t xml:space="preserve">
Люк чавунний "Л" - </t>
    </r>
    <r>
      <rPr>
        <b/>
        <sz val="10"/>
        <rFont val="Times New Roman"/>
        <family val="1"/>
        <charset val="204"/>
      </rPr>
      <t>2 шт.</t>
    </r>
    <r>
      <rPr>
        <sz val="10"/>
        <rFont val="Times New Roman"/>
        <family val="1"/>
        <charset val="204"/>
      </rPr>
      <t xml:space="preserve">
</t>
    </r>
    <r>
      <rPr>
        <u/>
        <sz val="10"/>
        <rFont val="Times New Roman"/>
        <family val="1"/>
        <charset val="204"/>
      </rPr>
      <t>Гідрозатвори:</t>
    </r>
    <r>
      <rPr>
        <sz val="10"/>
        <rFont val="Times New Roman"/>
        <family val="1"/>
        <charset val="204"/>
      </rPr>
      <t xml:space="preserve">
Труба ПВХ SN8 Ø350 - </t>
    </r>
    <r>
      <rPr>
        <b/>
        <sz val="10"/>
        <rFont val="Times New Roman"/>
        <family val="1"/>
        <charset val="204"/>
      </rPr>
      <t>0,5 м.п.</t>
    </r>
    <r>
      <rPr>
        <sz val="10"/>
        <rFont val="Times New Roman"/>
        <family val="1"/>
        <charset val="204"/>
      </rPr>
      <t xml:space="preserve">
Відвід ПВХ SN8 90° Ø350 - </t>
    </r>
    <r>
      <rPr>
        <b/>
        <sz val="10"/>
        <rFont val="Times New Roman"/>
        <family val="1"/>
        <charset val="204"/>
      </rPr>
      <t>1 шт.</t>
    </r>
    <r>
      <rPr>
        <sz val="10"/>
        <rFont val="Times New Roman"/>
        <family val="1"/>
        <charset val="204"/>
      </rPr>
      <t xml:space="preserve">
Труба ПВХ SN8 Ø250 - </t>
    </r>
    <r>
      <rPr>
        <b/>
        <sz val="10"/>
        <rFont val="Times New Roman"/>
        <family val="1"/>
        <charset val="204"/>
      </rPr>
      <t>0,5 м.п.</t>
    </r>
    <r>
      <rPr>
        <sz val="10"/>
        <rFont val="Times New Roman"/>
        <family val="1"/>
        <charset val="204"/>
      </rPr>
      <t xml:space="preserve">
Відвід ПВХ SN8 90° Ø250 - </t>
    </r>
    <r>
      <rPr>
        <b/>
        <sz val="10"/>
        <rFont val="Times New Roman"/>
        <family val="1"/>
        <charset val="204"/>
      </rPr>
      <t>1 шт.</t>
    </r>
    <r>
      <rPr>
        <sz val="10"/>
        <rFont val="Times New Roman"/>
        <family val="1"/>
        <charset val="204"/>
      </rPr>
      <t xml:space="preserve">
Встановлення драбин.
Гідроізоляція бітумом.
Пісок - </t>
    </r>
    <r>
      <rPr>
        <b/>
        <sz val="10"/>
        <rFont val="Times New Roman"/>
        <family val="1"/>
        <charset val="204"/>
      </rPr>
      <t>70 м3.</t>
    </r>
  </si>
  <si>
    <r>
      <t xml:space="preserve">Сепаратор нафтопродуктів "ОАЗИС-СН-Ц-Б-10/50" - </t>
    </r>
    <r>
      <rPr>
        <b/>
        <sz val="10"/>
        <rFont val="Times New Roman"/>
        <family val="1"/>
        <charset val="204"/>
      </rPr>
      <t>1 компл.</t>
    </r>
    <r>
      <rPr>
        <sz val="10"/>
        <rFont val="Times New Roman"/>
        <family val="1"/>
        <charset val="204"/>
      </rPr>
      <t xml:space="preserve">
Обсипка піском - </t>
    </r>
    <r>
      <rPr>
        <b/>
        <sz val="10"/>
        <rFont val="Times New Roman"/>
        <family val="1"/>
        <charset val="204"/>
      </rPr>
      <t>10м3</t>
    </r>
    <r>
      <rPr>
        <sz val="10"/>
        <rFont val="Times New Roman"/>
        <family val="1"/>
        <charset val="204"/>
      </rPr>
      <t xml:space="preserve">
Монтаж очисних. Підключення, випробування пусконалагоджування.</t>
    </r>
  </si>
  <si>
    <r>
      <t xml:space="preserve">ВАРТІСТЬ резервуару 50м3 з доставкою.
</t>
    </r>
    <r>
      <rPr>
        <b/>
        <sz val="10"/>
        <color rgb="FFFF0000"/>
        <rFont val="Times New Roman"/>
        <family val="1"/>
        <charset val="204"/>
      </rPr>
      <t>Можлива поставка Замовника.</t>
    </r>
    <r>
      <rPr>
        <sz val="10"/>
        <rFont val="Times New Roman"/>
        <family val="1"/>
        <charset val="204"/>
      </rPr>
      <t xml:space="preserve"> Розрахувати перевезення негабариту до 100 км.</t>
    </r>
  </si>
  <si>
    <r>
      <t xml:space="preserve">об'єм резервуару 50м3 - 1шт.
</t>
    </r>
    <r>
      <rPr>
        <b/>
        <sz val="10"/>
        <color rgb="FFFF0000"/>
        <rFont val="Times New Roman"/>
        <family val="1"/>
        <charset val="204"/>
      </rPr>
      <t>Закупку резервуару погодити із Замовником.</t>
    </r>
  </si>
  <si>
    <r>
      <t xml:space="preserve">об'єм резервуару 50м3 -1шт
</t>
    </r>
    <r>
      <rPr>
        <b/>
        <sz val="10"/>
        <rFont val="Times New Roman"/>
        <family val="1"/>
        <charset val="204"/>
      </rPr>
      <t>обєм виємки -370м3+5м3 (ручна)</t>
    </r>
    <r>
      <rPr>
        <sz val="10"/>
        <rFont val="Times New Roman"/>
        <family val="1"/>
        <charset val="204"/>
      </rPr>
      <t xml:space="preserve">                </t>
    </r>
    <r>
      <rPr>
        <b/>
        <sz val="10"/>
        <rFont val="Times New Roman"/>
        <family val="1"/>
        <charset val="204"/>
      </rPr>
      <t xml:space="preserve"> </t>
    </r>
    <r>
      <rPr>
        <b/>
        <sz val="10"/>
        <color indexed="10"/>
        <rFont val="Times New Roman"/>
        <family val="1"/>
        <charset val="204"/>
      </rPr>
      <t xml:space="preserve">     </t>
    </r>
    <r>
      <rPr>
        <sz val="10"/>
        <color indexed="10"/>
        <rFont val="Times New Roman"/>
        <family val="1"/>
        <charset val="204"/>
      </rPr>
      <t xml:space="preserve">                </t>
    </r>
  </si>
  <si>
    <r>
      <t xml:space="preserve">Бетон С8/10 - </t>
    </r>
    <r>
      <rPr>
        <b/>
        <sz val="10"/>
        <rFont val="Times New Roman"/>
        <family val="1"/>
        <charset val="204"/>
      </rPr>
      <t xml:space="preserve">2,5 м3
</t>
    </r>
    <r>
      <rPr>
        <sz val="10"/>
        <rFont val="Times New Roman"/>
        <family val="1"/>
        <charset val="204"/>
      </rPr>
      <t xml:space="preserve">Піщана подушка 300 мм - </t>
    </r>
    <r>
      <rPr>
        <b/>
        <sz val="10"/>
        <rFont val="Times New Roman"/>
        <family val="1"/>
        <charset val="204"/>
      </rPr>
      <t>10 м3</t>
    </r>
  </si>
  <si>
    <r>
      <rPr>
        <b/>
        <u/>
        <sz val="10"/>
        <rFont val="Times New Roman"/>
        <family val="1"/>
        <charset val="204"/>
      </rPr>
      <t>Фундамент Фр-1:</t>
    </r>
    <r>
      <rPr>
        <sz val="10"/>
        <rFont val="Times New Roman"/>
        <family val="1"/>
        <charset val="204"/>
      </rPr>
      <t xml:space="preserve">
Бетон С16/20, W6, F50 - </t>
    </r>
    <r>
      <rPr>
        <b/>
        <sz val="10"/>
        <rFont val="Times New Roman"/>
        <family val="1"/>
        <charset val="204"/>
      </rPr>
      <t>5,6 м3.</t>
    </r>
    <r>
      <rPr>
        <sz val="10"/>
        <rFont val="Times New Roman"/>
        <family val="1"/>
        <charset val="204"/>
      </rPr>
      <t xml:space="preserve">
О.с.-1 - 10А400С+С240 - </t>
    </r>
    <r>
      <rPr>
        <b/>
        <sz val="10"/>
        <rFont val="Times New Roman"/>
        <family val="1"/>
        <charset val="204"/>
      </rPr>
      <t>150 кг.</t>
    </r>
    <r>
      <rPr>
        <sz val="10"/>
        <rFont val="Times New Roman"/>
        <family val="1"/>
        <charset val="204"/>
      </rPr>
      <t xml:space="preserve">
О.с.-2 - 10А400С+С240 - </t>
    </r>
    <r>
      <rPr>
        <b/>
        <sz val="10"/>
        <rFont val="Times New Roman"/>
        <family val="1"/>
        <charset val="204"/>
      </rPr>
      <t>145 кг.</t>
    </r>
    <r>
      <rPr>
        <sz val="10"/>
        <rFont val="Times New Roman"/>
        <family val="1"/>
        <charset val="204"/>
      </rPr>
      <t xml:space="preserve">
Петля П-1 - </t>
    </r>
    <r>
      <rPr>
        <b/>
        <sz val="10"/>
        <rFont val="Times New Roman"/>
        <family val="1"/>
        <charset val="204"/>
      </rPr>
      <t>15 кг.</t>
    </r>
    <r>
      <rPr>
        <sz val="10"/>
        <rFont val="Times New Roman"/>
        <family val="1"/>
        <charset val="204"/>
      </rPr>
      <t xml:space="preserve">
Закладна ЗД-1 - </t>
    </r>
    <r>
      <rPr>
        <b/>
        <sz val="10"/>
        <rFont val="Times New Roman"/>
        <family val="1"/>
        <charset val="204"/>
      </rPr>
      <t>50 кг.</t>
    </r>
    <r>
      <rPr>
        <sz val="10"/>
        <rFont val="Times New Roman"/>
        <family val="1"/>
        <charset val="204"/>
      </rPr>
      <t xml:space="preserve">
Бандаж ПК-1 - </t>
    </r>
    <r>
      <rPr>
        <b/>
        <sz val="10"/>
        <rFont val="Times New Roman"/>
        <family val="1"/>
        <charset val="204"/>
      </rPr>
      <t>80 кг.</t>
    </r>
  </si>
  <si>
    <r>
      <t>Загальнобудівельні роботи</t>
    </r>
    <r>
      <rPr>
        <sz val="10"/>
        <color indexed="8"/>
        <rFont val="Times New Roman"/>
        <family val="1"/>
        <charset val="204"/>
      </rPr>
      <t xml:space="preserve"> при монтажі </t>
    </r>
    <r>
      <rPr>
        <u/>
        <sz val="10"/>
        <color indexed="8"/>
        <rFont val="Times New Roman"/>
        <family val="1"/>
        <charset val="204"/>
      </rPr>
      <t>резервуару</t>
    </r>
    <r>
      <rPr>
        <sz val="10"/>
        <color indexed="8"/>
        <rFont val="Times New Roman"/>
        <family val="1"/>
        <charset val="204"/>
      </rPr>
      <t xml:space="preserve"> (заземлення горизонтальне та вертикальне) Включено заземлення з під'єднанням до контуру АЗС</t>
    </r>
  </si>
  <si>
    <r>
      <t xml:space="preserve">кількість стрічки 40Х4 - </t>
    </r>
    <r>
      <rPr>
        <b/>
        <sz val="10"/>
        <rFont val="Times New Roman"/>
        <family val="1"/>
        <charset val="204"/>
      </rPr>
      <t>40м.п.</t>
    </r>
  </si>
  <si>
    <r>
      <t>Загальнобудівельні роботи</t>
    </r>
    <r>
      <rPr>
        <sz val="10"/>
        <rFont val="Times New Roman"/>
        <family val="1"/>
        <charset val="204"/>
      </rPr>
      <t xml:space="preserve"> після  монтажу </t>
    </r>
    <r>
      <rPr>
        <u/>
        <sz val="10"/>
        <rFont val="Times New Roman"/>
        <family val="1"/>
        <charset val="204"/>
      </rPr>
      <t>резервуару</t>
    </r>
    <r>
      <rPr>
        <sz val="10"/>
        <rFont val="Times New Roman"/>
        <family val="1"/>
        <charset val="204"/>
      </rPr>
      <t xml:space="preserve"> (засипання резервуару з пошаровим трамбуванням кожні 30см)  </t>
    </r>
  </si>
  <si>
    <r>
      <t xml:space="preserve">резервуар -50м3
</t>
    </r>
    <r>
      <rPr>
        <b/>
        <sz val="10"/>
        <rFont val="Times New Roman"/>
        <family val="1"/>
        <charset val="204"/>
      </rPr>
      <t xml:space="preserve">об'єм засипки - 310м3.
</t>
    </r>
    <r>
      <rPr>
        <sz val="10"/>
        <rFont val="Times New Roman"/>
        <family val="1"/>
        <charset val="204"/>
      </rPr>
      <t xml:space="preserve">Раніше вийнятим грунтом. 
</t>
    </r>
    <r>
      <rPr>
        <sz val="10"/>
        <color indexed="10"/>
        <rFont val="Times New Roman"/>
        <family val="1"/>
        <charset val="204"/>
      </rPr>
      <t xml:space="preserve">Витіснений грунт 65м3   </t>
    </r>
    <r>
      <rPr>
        <sz val="10"/>
        <rFont val="Times New Roman"/>
        <family val="1"/>
        <charset val="204"/>
      </rPr>
      <t xml:space="preserve">                    </t>
    </r>
  </si>
  <si>
    <r>
      <t>ПЛОЩАДКОВІ РОЗПОДІЛЬЧІ ЕЛЕКТРОМЕРЕЖІ(+заземлення +сл</t>
    </r>
    <r>
      <rPr>
        <b/>
        <sz val="10"/>
        <color rgb="FF0000FF"/>
        <rFont val="Times New Roman"/>
        <family val="1"/>
        <charset val="204"/>
      </rPr>
      <t>абострумні мережі)</t>
    </r>
  </si>
  <si>
    <r>
      <t xml:space="preserve">кількість стрічки 40Х4 </t>
    </r>
    <r>
      <rPr>
        <b/>
        <sz val="10"/>
        <rFont val="Times New Roman"/>
        <family val="1"/>
        <charset val="204"/>
      </rPr>
      <t>- 300м.п.</t>
    </r>
    <r>
      <rPr>
        <sz val="10"/>
        <rFont val="Times New Roman"/>
        <family val="1"/>
        <charset val="204"/>
      </rPr>
      <t xml:space="preserve">
</t>
    </r>
  </si>
  <si>
    <r>
      <rPr>
        <b/>
        <u/>
        <sz val="10"/>
        <rFont val="Times New Roman"/>
        <family val="1"/>
        <charset val="204"/>
      </rPr>
      <t>Загальна довжина кабельних ліній - 730 м.п.</t>
    </r>
    <r>
      <rPr>
        <sz val="10"/>
        <rFont val="Times New Roman"/>
        <family val="1"/>
        <charset val="204"/>
      </rPr>
      <t xml:space="preserve">
АВБбШв 5х120 - </t>
    </r>
    <r>
      <rPr>
        <b/>
        <sz val="10"/>
        <rFont val="Times New Roman"/>
        <family val="1"/>
        <charset val="204"/>
      </rPr>
      <t>45 м.п.</t>
    </r>
    <r>
      <rPr>
        <sz val="10"/>
        <rFont val="Times New Roman"/>
        <family val="1"/>
        <charset val="204"/>
      </rPr>
      <t xml:space="preserve"> (від КТП до ГРЩ).
АВБбШв 5х120 - </t>
    </r>
    <r>
      <rPr>
        <b/>
        <sz val="10"/>
        <rFont val="Times New Roman"/>
        <family val="1"/>
        <charset val="204"/>
      </rPr>
      <t>50 м.п.</t>
    </r>
    <r>
      <rPr>
        <sz val="10"/>
        <rFont val="Times New Roman"/>
        <family val="1"/>
        <charset val="204"/>
      </rPr>
      <t xml:space="preserve"> (від ДГ до ГРЩ).
ВВГз 3х4 - </t>
    </r>
    <r>
      <rPr>
        <b/>
        <sz val="10"/>
        <rFont val="Times New Roman"/>
        <family val="1"/>
        <charset val="204"/>
      </rPr>
      <t>50 м.п.</t>
    </r>
    <r>
      <rPr>
        <sz val="10"/>
        <rFont val="Times New Roman"/>
        <family val="1"/>
        <charset val="204"/>
      </rPr>
      <t xml:space="preserve"> (від ГРЩ до ДГ).
ВВГз 3х4 - </t>
    </r>
    <r>
      <rPr>
        <b/>
        <sz val="10"/>
        <rFont val="Times New Roman"/>
        <family val="1"/>
        <charset val="204"/>
      </rPr>
      <t>50 м.п.</t>
    </r>
    <r>
      <rPr>
        <sz val="10"/>
        <rFont val="Times New Roman"/>
        <family val="1"/>
        <charset val="204"/>
      </rPr>
      <t xml:space="preserve"> (від ГРЩ до ДГ).
ВВГз 3х4 - </t>
    </r>
    <r>
      <rPr>
        <b/>
        <sz val="10"/>
        <rFont val="Times New Roman"/>
        <family val="1"/>
        <charset val="204"/>
      </rPr>
      <t>50 м.п.</t>
    </r>
    <r>
      <rPr>
        <sz val="10"/>
        <rFont val="Times New Roman"/>
        <family val="1"/>
        <charset val="204"/>
      </rPr>
      <t xml:space="preserve"> (від ГРЩ до ДГ).
ВВГз 3х4 - </t>
    </r>
    <r>
      <rPr>
        <b/>
        <sz val="10"/>
        <rFont val="Times New Roman"/>
        <family val="1"/>
        <charset val="204"/>
      </rPr>
      <t>30 м.п.</t>
    </r>
    <r>
      <rPr>
        <sz val="10"/>
        <rFont val="Times New Roman"/>
        <family val="1"/>
        <charset val="204"/>
      </rPr>
      <t xml:space="preserve"> (від ГРЩ до насос КНС).
ВВГз 3х4 - </t>
    </r>
    <r>
      <rPr>
        <b/>
        <sz val="10"/>
        <rFont val="Times New Roman"/>
        <family val="1"/>
        <charset val="204"/>
      </rPr>
      <t>65 м.п.</t>
    </r>
    <r>
      <rPr>
        <sz val="10"/>
        <rFont val="Times New Roman"/>
        <family val="1"/>
        <charset val="204"/>
      </rPr>
      <t xml:space="preserve"> (від ГРЩ до ел. зарядка).
ВВГз 3х4 - </t>
    </r>
    <r>
      <rPr>
        <b/>
        <sz val="10"/>
        <rFont val="Times New Roman"/>
        <family val="1"/>
        <charset val="204"/>
      </rPr>
      <t>70 м.п.</t>
    </r>
    <r>
      <rPr>
        <sz val="10"/>
        <rFont val="Times New Roman"/>
        <family val="1"/>
        <charset val="204"/>
      </rPr>
      <t xml:space="preserve"> (від ГРЩ до сервісна колонка).
ВВГз 5х6 - </t>
    </r>
    <r>
      <rPr>
        <b/>
        <sz val="10"/>
        <rFont val="Times New Roman"/>
        <family val="1"/>
        <charset val="204"/>
      </rPr>
      <t>100 м.п.</t>
    </r>
    <r>
      <rPr>
        <sz val="10"/>
        <rFont val="Times New Roman"/>
        <family val="1"/>
        <charset val="204"/>
      </rPr>
      <t xml:space="preserve"> (від ГРЩ до інформ. стели).
ВВГз 3х4 - </t>
    </r>
    <r>
      <rPr>
        <b/>
        <sz val="10"/>
        <rFont val="Times New Roman"/>
        <family val="1"/>
        <charset val="204"/>
      </rPr>
      <t>110 м.п.</t>
    </r>
    <r>
      <rPr>
        <sz val="10"/>
        <rFont val="Times New Roman"/>
        <family val="1"/>
        <charset val="204"/>
      </rPr>
      <t xml:space="preserve"> (від ГРЩ до імідж. стели).
ВВГз 3х2,5 - </t>
    </r>
    <r>
      <rPr>
        <b/>
        <sz val="10"/>
        <rFont val="Times New Roman"/>
        <family val="1"/>
        <charset val="204"/>
      </rPr>
      <t>50 м.п.</t>
    </r>
    <r>
      <rPr>
        <sz val="10"/>
        <rFont val="Times New Roman"/>
        <family val="1"/>
        <charset val="204"/>
      </rPr>
      <t xml:space="preserve"> (від ГРЩ до стійки замовлення DRIVE).
ВВГз 3х1,5 - </t>
    </r>
    <r>
      <rPr>
        <b/>
        <sz val="10"/>
        <rFont val="Times New Roman"/>
        <family val="1"/>
        <charset val="204"/>
      </rPr>
      <t>60 м.п.</t>
    </r>
    <r>
      <rPr>
        <sz val="10"/>
        <rFont val="Times New Roman"/>
        <family val="1"/>
        <charset val="204"/>
      </rPr>
      <t xml:space="preserve"> (від КШ до стійки замовлення DRIVE).
Футляр Ø100 - </t>
    </r>
    <r>
      <rPr>
        <b/>
        <sz val="10"/>
        <rFont val="Times New Roman"/>
        <family val="1"/>
        <charset val="204"/>
      </rPr>
      <t xml:space="preserve">150 м.п.
</t>
    </r>
    <r>
      <rPr>
        <sz val="10"/>
        <rFont val="Times New Roman"/>
        <family val="1"/>
        <charset val="204"/>
      </rPr>
      <t xml:space="preserve">Футляр Ø50 - </t>
    </r>
    <r>
      <rPr>
        <b/>
        <sz val="10"/>
        <rFont val="Times New Roman"/>
        <family val="1"/>
        <charset val="204"/>
      </rPr>
      <t>300 м.п.</t>
    </r>
    <r>
      <rPr>
        <sz val="10"/>
        <rFont val="Times New Roman"/>
        <family val="1"/>
        <charset val="204"/>
      </rPr>
      <t xml:space="preserve">
Сигнальна стрічка - </t>
    </r>
    <r>
      <rPr>
        <b/>
        <sz val="10"/>
        <rFont val="Times New Roman"/>
        <family val="1"/>
        <charset val="204"/>
      </rPr>
      <t>160 м.п.</t>
    </r>
    <r>
      <rPr>
        <sz val="10"/>
        <rFont val="Times New Roman"/>
        <family val="1"/>
        <charset val="204"/>
      </rPr>
      <t xml:space="preserve">
Включені всі кабельні наконечники.</t>
    </r>
  </si>
  <si>
    <r>
      <rPr>
        <b/>
        <u/>
        <sz val="10"/>
        <rFont val="Times New Roman"/>
        <family val="1"/>
        <charset val="204"/>
      </rPr>
      <t>Загальна довжина кабельних ліній - 860 м.п.</t>
    </r>
    <r>
      <rPr>
        <b/>
        <sz val="10"/>
        <rFont val="Times New Roman"/>
        <family val="1"/>
        <charset val="204"/>
      </rPr>
      <t xml:space="preserve">
</t>
    </r>
    <r>
      <rPr>
        <sz val="10"/>
        <rFont val="Times New Roman"/>
        <family val="1"/>
        <charset val="204"/>
      </rPr>
      <t xml:space="preserve">ВВГнгд 3х2,5 - </t>
    </r>
    <r>
      <rPr>
        <b/>
        <sz val="10"/>
        <rFont val="Times New Roman"/>
        <family val="1"/>
        <charset val="204"/>
      </rPr>
      <t>120 м.п</t>
    </r>
    <r>
      <rPr>
        <sz val="10"/>
        <rFont val="Times New Roman"/>
        <family val="1"/>
        <charset val="204"/>
      </rPr>
      <t xml:space="preserve">
ВВГнгд 4х2,5 - </t>
    </r>
    <r>
      <rPr>
        <b/>
        <sz val="10"/>
        <rFont val="Times New Roman"/>
        <family val="1"/>
        <charset val="204"/>
      </rPr>
      <t>350 м.п.</t>
    </r>
    <r>
      <rPr>
        <sz val="10"/>
        <rFont val="Times New Roman"/>
        <family val="1"/>
        <charset val="204"/>
      </rPr>
      <t xml:space="preserve">
ВВГнгд 3х1,5 - </t>
    </r>
    <r>
      <rPr>
        <b/>
        <sz val="10"/>
        <rFont val="Times New Roman"/>
        <family val="1"/>
        <charset val="204"/>
      </rPr>
      <t>190 м.п.</t>
    </r>
    <r>
      <rPr>
        <sz val="10"/>
        <rFont val="Times New Roman"/>
        <family val="1"/>
        <charset val="204"/>
      </rPr>
      <t xml:space="preserve">
ПВС 2х1 - </t>
    </r>
    <r>
      <rPr>
        <b/>
        <sz val="10"/>
        <rFont val="Times New Roman"/>
        <family val="1"/>
        <charset val="204"/>
      </rPr>
      <t>20 м.п.</t>
    </r>
    <r>
      <rPr>
        <sz val="10"/>
        <rFont val="Times New Roman"/>
        <family val="1"/>
        <charset val="204"/>
      </rPr>
      <t xml:space="preserve">
ВВГнгд 5х6 - </t>
    </r>
    <r>
      <rPr>
        <b/>
        <sz val="10"/>
        <rFont val="Times New Roman"/>
        <family val="1"/>
        <charset val="204"/>
      </rPr>
      <t>10 м.п.</t>
    </r>
    <r>
      <rPr>
        <sz val="10"/>
        <rFont val="Times New Roman"/>
        <family val="1"/>
        <charset val="204"/>
      </rPr>
      <t xml:space="preserve">
КВВГнгд 7х1,5 - </t>
    </r>
    <r>
      <rPr>
        <b/>
        <sz val="10"/>
        <rFont val="Times New Roman"/>
        <family val="1"/>
        <charset val="204"/>
      </rPr>
      <t>170 м.п.</t>
    </r>
    <r>
      <rPr>
        <sz val="10"/>
        <rFont val="Times New Roman"/>
        <family val="1"/>
        <charset val="204"/>
      </rPr>
      <t xml:space="preserve">
Металорукав Ø25 мм - </t>
    </r>
    <r>
      <rPr>
        <b/>
        <sz val="10"/>
        <rFont val="Times New Roman"/>
        <family val="1"/>
        <charset val="204"/>
      </rPr>
      <t>75 м.п.</t>
    </r>
    <r>
      <rPr>
        <sz val="10"/>
        <rFont val="Times New Roman"/>
        <family val="1"/>
        <charset val="204"/>
      </rPr>
      <t xml:space="preserve">
ПВХ футл.Ø50мм - 700 м.п. ПРК (навіс+на гучномовний зв'язок, включно для освітлення навісу та між приямками ПРК по одному футляру та між резервуарами або ПРК). Запінювання футлярів зі сторони приямків резервуарів та герметизація кабалкою та бітумною мастикою ззовні.
Пісок - </t>
    </r>
    <r>
      <rPr>
        <b/>
        <sz val="10"/>
        <rFont val="Times New Roman"/>
        <family val="1"/>
        <charset val="204"/>
      </rPr>
      <t>25м3.</t>
    </r>
  </si>
  <si>
    <r>
      <rPr>
        <b/>
        <u/>
        <sz val="10"/>
        <rFont val="Times New Roman"/>
        <family val="1"/>
        <charset val="204"/>
      </rPr>
      <t>Загальна довжина кабельних ліній - 1680 м.п.</t>
    </r>
    <r>
      <rPr>
        <sz val="10"/>
        <rFont val="Times New Roman"/>
        <family val="1"/>
        <charset val="204"/>
      </rPr>
      <t xml:space="preserve">
ВВГз 3х6 - </t>
    </r>
    <r>
      <rPr>
        <b/>
        <sz val="10"/>
        <rFont val="Times New Roman"/>
        <family val="1"/>
        <charset val="204"/>
      </rPr>
      <t>1400 м.п.</t>
    </r>
    <r>
      <rPr>
        <sz val="10"/>
        <rFont val="Times New Roman"/>
        <family val="1"/>
        <charset val="204"/>
      </rPr>
      <t xml:space="preserve">
ВВГз 3х2,5 - </t>
    </r>
    <r>
      <rPr>
        <b/>
        <sz val="10"/>
        <rFont val="Times New Roman"/>
        <family val="1"/>
        <charset val="204"/>
      </rPr>
      <t>120 м.п.</t>
    </r>
    <r>
      <rPr>
        <sz val="10"/>
        <rFont val="Times New Roman"/>
        <family val="1"/>
        <charset val="204"/>
      </rPr>
      <t xml:space="preserve">
ВВГнг 3х1,5 - </t>
    </r>
    <r>
      <rPr>
        <b/>
        <sz val="10"/>
        <rFont val="Times New Roman"/>
        <family val="1"/>
        <charset val="204"/>
      </rPr>
      <t>160 м.п.</t>
    </r>
    <r>
      <rPr>
        <sz val="10"/>
        <rFont val="Times New Roman"/>
        <family val="1"/>
        <charset val="204"/>
      </rPr>
      <t xml:space="preserve">
ПЕ труба двохстінна гнучка ПНД-12 Ø110 - </t>
    </r>
    <r>
      <rPr>
        <b/>
        <sz val="10"/>
        <rFont val="Times New Roman"/>
        <family val="1"/>
        <charset val="204"/>
      </rPr>
      <t>90 м.п.</t>
    </r>
    <r>
      <rPr>
        <sz val="10"/>
        <rFont val="Times New Roman"/>
        <family val="1"/>
        <charset val="204"/>
      </rPr>
      <t xml:space="preserve">
Сигнальна стрічка - </t>
    </r>
    <r>
      <rPr>
        <b/>
        <sz val="10"/>
        <rFont val="Times New Roman"/>
        <family val="1"/>
        <charset val="204"/>
      </rPr>
      <t>1300 м.п.</t>
    </r>
  </si>
  <si>
    <r>
      <t xml:space="preserve">ОСВІТЛЕННЯ АЗС (земляні роботи, фундаменти, </t>
    </r>
    <r>
      <rPr>
        <b/>
        <u/>
        <sz val="10"/>
        <rFont val="Times New Roman"/>
        <family val="1"/>
        <charset val="204"/>
      </rPr>
      <t>опори оцинковані Н=9,2м</t>
    </r>
    <r>
      <rPr>
        <sz val="10"/>
        <rFont val="Times New Roman"/>
        <family val="1"/>
        <charset val="204"/>
      </rPr>
      <t>, монтаж світильників (без вартості).</t>
    </r>
  </si>
  <si>
    <r>
      <rPr>
        <b/>
        <u/>
        <sz val="10"/>
        <rFont val="Times New Roman"/>
        <family val="1"/>
        <charset val="204"/>
      </rPr>
      <t>Опрори оцинковані №1-16 СВ-1 - 16 шт.</t>
    </r>
    <r>
      <rPr>
        <sz val="10"/>
        <rFont val="Times New Roman"/>
        <family val="1"/>
        <charset val="204"/>
      </rPr>
      <t xml:space="preserve">
Загальна кількісь світильників (монтаж) - </t>
    </r>
    <r>
      <rPr>
        <b/>
        <sz val="10"/>
        <rFont val="Times New Roman"/>
        <family val="1"/>
        <charset val="204"/>
      </rPr>
      <t>16шт.</t>
    </r>
    <r>
      <rPr>
        <sz val="10"/>
        <rFont val="Times New Roman"/>
        <family val="1"/>
        <charset val="204"/>
      </rPr>
      <t xml:space="preserve">
</t>
    </r>
    <r>
      <rPr>
        <b/>
        <sz val="10"/>
        <rFont val="Times New Roman"/>
        <family val="1"/>
        <charset val="204"/>
      </rPr>
      <t>Фундаменти Фс-1:</t>
    </r>
    <r>
      <rPr>
        <sz val="10"/>
        <rFont val="Times New Roman"/>
        <family val="1"/>
        <charset val="204"/>
      </rPr>
      <t xml:space="preserve">
Бетон С16/20, W6, F75 - </t>
    </r>
    <r>
      <rPr>
        <b/>
        <sz val="10"/>
        <rFont val="Times New Roman"/>
        <family val="1"/>
        <charset val="204"/>
      </rPr>
      <t>1,16м3.</t>
    </r>
    <r>
      <rPr>
        <sz val="10"/>
        <rFont val="Times New Roman"/>
        <family val="1"/>
        <charset val="204"/>
      </rPr>
      <t xml:space="preserve">
Бетон С8/10 - </t>
    </r>
    <r>
      <rPr>
        <b/>
        <sz val="10"/>
        <rFont val="Times New Roman"/>
        <family val="1"/>
        <charset val="204"/>
      </rPr>
      <t>0,2 м3.</t>
    </r>
    <r>
      <rPr>
        <sz val="10"/>
        <rFont val="Times New Roman"/>
        <family val="1"/>
        <charset val="204"/>
      </rPr>
      <t xml:space="preserve">
Армування - </t>
    </r>
    <r>
      <rPr>
        <b/>
        <sz val="10"/>
        <rFont val="Times New Roman"/>
        <family val="1"/>
        <charset val="204"/>
      </rPr>
      <t>35 кг.</t>
    </r>
    <r>
      <rPr>
        <sz val="10"/>
        <rFont val="Times New Roman"/>
        <family val="1"/>
        <charset val="204"/>
      </rPr>
      <t xml:space="preserve">
Основа з відсіву під кожний фундамент - </t>
    </r>
    <r>
      <rPr>
        <b/>
        <sz val="10"/>
        <rFont val="Times New Roman"/>
        <family val="1"/>
        <charset val="204"/>
      </rPr>
      <t>1,1 м3.</t>
    </r>
  </si>
  <si>
    <r>
      <t xml:space="preserve">ОСВІТЛЕННЯ АЗС (земляні роботи, фундаменти, </t>
    </r>
    <r>
      <rPr>
        <b/>
        <u/>
        <sz val="10"/>
        <rFont val="Times New Roman"/>
        <family val="1"/>
        <charset val="204"/>
      </rPr>
      <t>опори квадратні стальні</t>
    </r>
    <r>
      <rPr>
        <sz val="10"/>
        <rFont val="Times New Roman"/>
        <family val="1"/>
        <charset val="204"/>
      </rPr>
      <t xml:space="preserve"> з порошковим пофарбуванням </t>
    </r>
    <r>
      <rPr>
        <b/>
        <u/>
        <sz val="10"/>
        <rFont val="Times New Roman"/>
        <family val="1"/>
        <charset val="204"/>
      </rPr>
      <t>Н=3,3 м</t>
    </r>
    <r>
      <rPr>
        <b/>
        <sz val="10"/>
        <rFont val="Times New Roman"/>
        <family val="1"/>
        <charset val="204"/>
      </rPr>
      <t xml:space="preserve"> </t>
    </r>
    <r>
      <rPr>
        <sz val="10"/>
        <rFont val="Times New Roman"/>
        <family val="1"/>
        <charset val="204"/>
      </rPr>
      <t>в комплекті з світлодіодними елементами (земляні роботи,фундаменти).</t>
    </r>
  </si>
  <si>
    <r>
      <rPr>
        <b/>
        <u/>
        <sz val="10"/>
        <rFont val="Times New Roman"/>
        <family val="1"/>
        <charset val="204"/>
      </rPr>
      <t>Опрори №1.1-1.24, №2.1-2.2 - 26 шт.</t>
    </r>
    <r>
      <rPr>
        <sz val="10"/>
        <rFont val="Times New Roman"/>
        <family val="1"/>
        <charset val="204"/>
      </rPr>
      <t xml:space="preserve">
</t>
    </r>
    <r>
      <rPr>
        <b/>
        <sz val="10"/>
        <rFont val="Times New Roman"/>
        <family val="1"/>
        <charset val="204"/>
      </rPr>
      <t>Фундаменти Фс-2:</t>
    </r>
    <r>
      <rPr>
        <sz val="10"/>
        <rFont val="Times New Roman"/>
        <family val="1"/>
        <charset val="204"/>
      </rPr>
      <t xml:space="preserve">
Бетон С16/20, W6, F75 - </t>
    </r>
    <r>
      <rPr>
        <b/>
        <sz val="10"/>
        <rFont val="Times New Roman"/>
        <family val="1"/>
        <charset val="204"/>
      </rPr>
      <t>0,3м3.</t>
    </r>
    <r>
      <rPr>
        <sz val="10"/>
        <rFont val="Times New Roman"/>
        <family val="1"/>
        <charset val="204"/>
      </rPr>
      <t xml:space="preserve">
Бетон С8/10 - </t>
    </r>
    <r>
      <rPr>
        <b/>
        <sz val="10"/>
        <rFont val="Times New Roman"/>
        <family val="1"/>
        <charset val="204"/>
      </rPr>
      <t>0,1 м3.</t>
    </r>
    <r>
      <rPr>
        <sz val="10"/>
        <rFont val="Times New Roman"/>
        <family val="1"/>
        <charset val="204"/>
      </rPr>
      <t xml:space="preserve">
Армування - </t>
    </r>
    <r>
      <rPr>
        <b/>
        <sz val="10"/>
        <rFont val="Times New Roman"/>
        <family val="1"/>
        <charset val="204"/>
      </rPr>
      <t>25 кг.</t>
    </r>
    <r>
      <rPr>
        <sz val="10"/>
        <rFont val="Times New Roman"/>
        <family val="1"/>
        <charset val="204"/>
      </rPr>
      <t xml:space="preserve">
Основа з відсіву під кожний фундамент - </t>
    </r>
    <r>
      <rPr>
        <b/>
        <sz val="10"/>
        <rFont val="Times New Roman"/>
        <family val="1"/>
        <charset val="204"/>
      </rPr>
      <t>0,5 м3.</t>
    </r>
  </si>
  <si>
    <r>
      <t xml:space="preserve">ОСВІТЛЕННЯ АЗС (земляні роботи, фундаменти, </t>
    </r>
    <r>
      <rPr>
        <b/>
        <u/>
        <sz val="10"/>
        <rFont val="Times New Roman"/>
        <family val="1"/>
        <charset val="204"/>
      </rPr>
      <t>опори квадратні стальні</t>
    </r>
    <r>
      <rPr>
        <sz val="10"/>
        <rFont val="Times New Roman"/>
        <family val="1"/>
        <charset val="204"/>
      </rPr>
      <t xml:space="preserve"> з порошковим пофарбуванням </t>
    </r>
    <r>
      <rPr>
        <b/>
        <u/>
        <sz val="10"/>
        <rFont val="Times New Roman"/>
        <family val="1"/>
        <charset val="204"/>
      </rPr>
      <t xml:space="preserve">Н=1,3 м </t>
    </r>
    <r>
      <rPr>
        <sz val="10"/>
        <rFont val="Times New Roman"/>
        <family val="1"/>
        <charset val="204"/>
      </rPr>
      <t>в комплекті з світлодіодними елементами (земляні роботи,фундаменти).</t>
    </r>
  </si>
  <si>
    <r>
      <rPr>
        <b/>
        <u/>
        <sz val="10"/>
        <rFont val="Times New Roman"/>
        <family val="1"/>
        <charset val="204"/>
      </rPr>
      <t>Опрори №3.1-3.4 - 4 шт.</t>
    </r>
    <r>
      <rPr>
        <sz val="10"/>
        <rFont val="Times New Roman"/>
        <family val="1"/>
        <charset val="204"/>
      </rPr>
      <t xml:space="preserve">
</t>
    </r>
    <r>
      <rPr>
        <b/>
        <sz val="10"/>
        <rFont val="Times New Roman"/>
        <family val="1"/>
        <charset val="204"/>
      </rPr>
      <t>Фундаменти Фс-3:</t>
    </r>
    <r>
      <rPr>
        <u/>
        <sz val="10"/>
        <rFont val="Times New Roman"/>
        <family val="1"/>
        <charset val="204"/>
      </rPr>
      <t xml:space="preserve">
</t>
    </r>
    <r>
      <rPr>
        <sz val="10"/>
        <rFont val="Times New Roman"/>
        <family val="1"/>
        <charset val="204"/>
      </rPr>
      <t xml:space="preserve">Бетон С16/20, W6, F75 - </t>
    </r>
    <r>
      <rPr>
        <b/>
        <sz val="10"/>
        <rFont val="Times New Roman"/>
        <family val="1"/>
        <charset val="204"/>
      </rPr>
      <t>0,03м3.</t>
    </r>
    <r>
      <rPr>
        <sz val="10"/>
        <rFont val="Times New Roman"/>
        <family val="1"/>
        <charset val="204"/>
      </rPr>
      <t xml:space="preserve">
Бетон С8/10 - </t>
    </r>
    <r>
      <rPr>
        <b/>
        <sz val="10"/>
        <rFont val="Times New Roman"/>
        <family val="1"/>
        <charset val="204"/>
      </rPr>
      <t>0,02 м3.</t>
    </r>
    <r>
      <rPr>
        <sz val="10"/>
        <rFont val="Times New Roman"/>
        <family val="1"/>
        <charset val="204"/>
      </rPr>
      <t xml:space="preserve">
Армування - </t>
    </r>
    <r>
      <rPr>
        <b/>
        <sz val="10"/>
        <rFont val="Times New Roman"/>
        <family val="1"/>
        <charset val="204"/>
      </rPr>
      <t>15 кг.</t>
    </r>
    <r>
      <rPr>
        <sz val="10"/>
        <rFont val="Times New Roman"/>
        <family val="1"/>
        <charset val="204"/>
      </rPr>
      <t xml:space="preserve">
Основа з відсіву під кожний фундамент - </t>
    </r>
    <r>
      <rPr>
        <b/>
        <sz val="10"/>
        <rFont val="Times New Roman"/>
        <family val="1"/>
        <charset val="204"/>
      </rPr>
      <t>0,1 м3.</t>
    </r>
  </si>
  <si>
    <r>
      <t xml:space="preserve">ОСВІТЛЕННЯ АЗС (земляні роботи, фундаменти, </t>
    </r>
    <r>
      <rPr>
        <b/>
        <u/>
        <sz val="10"/>
        <rFont val="Times New Roman"/>
        <family val="1"/>
        <charset val="204"/>
      </rPr>
      <t>декоративний ліхтар</t>
    </r>
    <r>
      <rPr>
        <sz val="10"/>
        <rFont val="Times New Roman"/>
        <family val="1"/>
        <charset val="204"/>
      </rPr>
      <t xml:space="preserve"> вуличного освітлення з LED світильником (земляні роботи,фундаменти).</t>
    </r>
  </si>
  <si>
    <r>
      <rPr>
        <b/>
        <u/>
        <sz val="10"/>
        <rFont val="Times New Roman"/>
        <family val="1"/>
        <charset val="204"/>
      </rPr>
      <t>Опрори №4.1-4.45 - 42 шт.</t>
    </r>
    <r>
      <rPr>
        <sz val="10"/>
        <rFont val="Times New Roman"/>
        <family val="1"/>
        <charset val="204"/>
      </rPr>
      <t xml:space="preserve">
</t>
    </r>
    <r>
      <rPr>
        <b/>
        <sz val="10"/>
        <rFont val="Times New Roman"/>
        <family val="1"/>
        <charset val="204"/>
      </rPr>
      <t xml:space="preserve">Фундаменти Фс-4:
</t>
    </r>
    <r>
      <rPr>
        <sz val="10"/>
        <rFont val="Times New Roman"/>
        <family val="1"/>
        <charset val="204"/>
      </rPr>
      <t xml:space="preserve">Бетон С16/20, W6, F75 - </t>
    </r>
    <r>
      <rPr>
        <b/>
        <sz val="10"/>
        <rFont val="Times New Roman"/>
        <family val="1"/>
        <charset val="204"/>
      </rPr>
      <t>0,03м3.</t>
    </r>
    <r>
      <rPr>
        <sz val="10"/>
        <rFont val="Times New Roman"/>
        <family val="1"/>
        <charset val="204"/>
      </rPr>
      <t xml:space="preserve">
Бетон С8/10 - </t>
    </r>
    <r>
      <rPr>
        <b/>
        <sz val="10"/>
        <rFont val="Times New Roman"/>
        <family val="1"/>
        <charset val="204"/>
      </rPr>
      <t>0,03 м3.</t>
    </r>
    <r>
      <rPr>
        <sz val="10"/>
        <rFont val="Times New Roman"/>
        <family val="1"/>
        <charset val="204"/>
      </rPr>
      <t xml:space="preserve">
Армування - </t>
    </r>
    <r>
      <rPr>
        <b/>
        <sz val="10"/>
        <rFont val="Times New Roman"/>
        <family val="1"/>
        <charset val="204"/>
      </rPr>
      <t>5 кг.</t>
    </r>
    <r>
      <rPr>
        <sz val="10"/>
        <rFont val="Times New Roman"/>
        <family val="1"/>
        <charset val="204"/>
      </rPr>
      <t xml:space="preserve">
Основа з відсіву під кожний фундамент - </t>
    </r>
    <r>
      <rPr>
        <b/>
        <sz val="10"/>
        <rFont val="Times New Roman"/>
        <family val="1"/>
        <charset val="204"/>
      </rPr>
      <t>0,1 м3.</t>
    </r>
  </si>
  <si>
    <r>
      <t xml:space="preserve">Електроосвітлення навісу (бензин та ДП) (протягування в футляри, коробки, влаштування по конструкціям в гофротрубі , випробування, під"єднання) </t>
    </r>
    <r>
      <rPr>
        <b/>
        <sz val="10"/>
        <rFont val="Times New Roman"/>
        <family val="1"/>
        <charset val="204"/>
      </rPr>
      <t>без вартості світильників (включені в п.10.1.2)</t>
    </r>
    <r>
      <rPr>
        <b/>
        <sz val="10"/>
        <color indexed="10"/>
        <rFont val="Times New Roman"/>
        <family val="1"/>
        <charset val="204"/>
      </rPr>
      <t xml:space="preserve"> </t>
    </r>
    <r>
      <rPr>
        <b/>
        <sz val="10"/>
        <rFont val="Times New Roman"/>
        <family val="1"/>
        <charset val="204"/>
      </rPr>
      <t>і монтажу.</t>
    </r>
  </si>
  <si>
    <r>
      <t xml:space="preserve">ВВГнгд 3х2,5 - </t>
    </r>
    <r>
      <rPr>
        <b/>
        <sz val="10"/>
        <rFont val="Times New Roman"/>
        <family val="1"/>
        <charset val="204"/>
      </rPr>
      <t xml:space="preserve">350 м.п.
</t>
    </r>
    <r>
      <rPr>
        <sz val="10"/>
        <rFont val="Times New Roman"/>
        <family val="1"/>
        <charset val="204"/>
      </rPr>
      <t xml:space="preserve">(кабелі живлення світильників навісу (П1, П2, П3), фрзу, опуски по колонам до спайдерів, живлення рекламоносіїв).
Коробки - </t>
    </r>
    <r>
      <rPr>
        <b/>
        <sz val="10"/>
        <rFont val="Times New Roman"/>
        <family val="1"/>
        <charset val="204"/>
      </rPr>
      <t>12шт.</t>
    </r>
    <r>
      <rPr>
        <sz val="10"/>
        <rFont val="Times New Roman"/>
        <family val="1"/>
        <charset val="204"/>
      </rPr>
      <t xml:space="preserve">
Металорукав  Д=20мм - </t>
    </r>
    <r>
      <rPr>
        <b/>
        <sz val="10"/>
        <rFont val="Times New Roman"/>
        <family val="1"/>
        <charset val="204"/>
      </rPr>
      <t>170 м.п.</t>
    </r>
  </si>
  <si>
    <r>
      <rPr>
        <b/>
        <u/>
        <sz val="10"/>
        <rFont val="Times New Roman"/>
        <family val="1"/>
        <charset val="204"/>
      </rPr>
      <t>Загальна довжина кабельних ліній - 975 м.п.</t>
    </r>
    <r>
      <rPr>
        <sz val="10"/>
        <rFont val="Times New Roman"/>
        <family val="1"/>
        <charset val="204"/>
      </rPr>
      <t xml:space="preserve">
Кабелі від комутаційної шафи до ПРК та резервуарного парку:
SFTP 4х2х0,5 - </t>
    </r>
    <r>
      <rPr>
        <b/>
        <sz val="10"/>
        <rFont val="Times New Roman"/>
        <family val="1"/>
        <charset val="204"/>
      </rPr>
      <t xml:space="preserve">300 м.п. </t>
    </r>
    <r>
      <rPr>
        <sz val="10"/>
        <rFont val="Times New Roman"/>
        <family val="1"/>
        <charset val="204"/>
      </rPr>
      <t xml:space="preserve">(ПРК та РП).
Оптоволокно (2 кабеля) - </t>
    </r>
    <r>
      <rPr>
        <b/>
        <sz val="10"/>
        <rFont val="Times New Roman"/>
        <family val="1"/>
        <charset val="204"/>
      </rPr>
      <t>200 м.п.</t>
    </r>
    <r>
      <rPr>
        <sz val="10"/>
        <rFont val="Times New Roman"/>
        <family val="1"/>
        <charset val="204"/>
      </rPr>
      <t xml:space="preserve"> (інформ. стела).
SFTP 4х2х0,5 - </t>
    </r>
    <r>
      <rPr>
        <b/>
        <sz val="10"/>
        <rFont val="Times New Roman"/>
        <family val="1"/>
        <charset val="204"/>
      </rPr>
      <t>45 м.п.</t>
    </r>
    <r>
      <rPr>
        <sz val="10"/>
        <rFont val="Times New Roman"/>
        <family val="1"/>
        <charset val="204"/>
      </rPr>
      <t xml:space="preserve"> (ел. зарядки).
SFTP 4х2х0,5 - </t>
    </r>
    <r>
      <rPr>
        <b/>
        <sz val="10"/>
        <rFont val="Times New Roman"/>
        <family val="1"/>
        <charset val="204"/>
      </rPr>
      <t>250 м.п.</t>
    </r>
    <r>
      <rPr>
        <sz val="10"/>
        <rFont val="Times New Roman"/>
        <family val="1"/>
        <charset val="204"/>
      </rPr>
      <t xml:space="preserve"> (рекламоносії).
SFTP 4х2х0,5 - </t>
    </r>
    <r>
      <rPr>
        <b/>
        <sz val="10"/>
        <rFont val="Times New Roman"/>
        <family val="1"/>
        <charset val="204"/>
      </rPr>
      <t>180 м.п.</t>
    </r>
    <r>
      <rPr>
        <sz val="10"/>
        <rFont val="Times New Roman"/>
        <family val="1"/>
        <charset val="204"/>
      </rPr>
      <t xml:space="preserve"> (DRIVE).</t>
    </r>
  </si>
  <si>
    <r>
      <t xml:space="preserve">Підсвітка стелли (монтаж без вартості світильників, кабель врахований в </t>
    </r>
    <r>
      <rPr>
        <sz val="10"/>
        <color indexed="10"/>
        <rFont val="Times New Roman"/>
        <family val="1"/>
        <charset val="204"/>
      </rPr>
      <t>п. 7.8</t>
    </r>
    <r>
      <rPr>
        <sz val="10"/>
        <rFont val="Times New Roman"/>
        <family val="1"/>
        <charset val="204"/>
      </rPr>
      <t>)</t>
    </r>
  </si>
  <si>
    <r>
      <t xml:space="preserve">Світильники Slight 20 - </t>
    </r>
    <r>
      <rPr>
        <b/>
        <sz val="10"/>
        <rFont val="Times New Roman"/>
        <family val="1"/>
        <charset val="204"/>
      </rPr>
      <t xml:space="preserve">2 шт.
</t>
    </r>
    <r>
      <rPr>
        <sz val="10"/>
        <rFont val="Times New Roman"/>
        <family val="1"/>
        <charset val="204"/>
      </rPr>
      <t xml:space="preserve">Фундаменти - </t>
    </r>
    <r>
      <rPr>
        <b/>
        <sz val="10"/>
        <rFont val="Times New Roman"/>
        <family val="1"/>
        <charset val="204"/>
      </rPr>
      <t>2 шт.</t>
    </r>
  </si>
  <si>
    <r>
      <t>кількість приямків -</t>
    </r>
    <r>
      <rPr>
        <b/>
        <sz val="10"/>
        <rFont val="Times New Roman"/>
        <family val="1"/>
        <charset val="204"/>
      </rPr>
      <t xml:space="preserve"> 1шт
</t>
    </r>
    <r>
      <rPr>
        <sz val="10"/>
        <rFont val="Times New Roman"/>
        <family val="1"/>
        <charset val="204"/>
      </rPr>
      <t xml:space="preserve">Бетон - </t>
    </r>
    <r>
      <rPr>
        <b/>
        <sz val="10"/>
        <rFont val="Times New Roman"/>
        <family val="1"/>
        <charset val="204"/>
      </rPr>
      <t xml:space="preserve">0,24 м3.
</t>
    </r>
    <r>
      <rPr>
        <sz val="10"/>
        <rFont val="Times New Roman"/>
        <family val="1"/>
        <charset val="204"/>
      </rPr>
      <t xml:space="preserve">Металевий лист 5 мм (5,2 м2) - </t>
    </r>
    <r>
      <rPr>
        <b/>
        <sz val="10"/>
        <rFont val="Times New Roman"/>
        <family val="1"/>
        <charset val="204"/>
      </rPr>
      <t>0,2103 т.</t>
    </r>
  </si>
  <si>
    <r>
      <rPr>
        <b/>
        <u/>
        <sz val="10"/>
        <rFont val="Times New Roman"/>
        <family val="1"/>
        <charset val="204"/>
      </rPr>
      <t>Влаштування насипу.</t>
    </r>
    <r>
      <rPr>
        <sz val="10"/>
        <rFont val="Times New Roman"/>
        <family val="1"/>
        <charset val="204"/>
      </rPr>
      <t xml:space="preserve"> Влаштування насипу з пошаровим трамбуванням території </t>
    </r>
    <r>
      <rPr>
        <b/>
        <sz val="10"/>
        <rFont val="Times New Roman"/>
        <family val="1"/>
        <charset val="204"/>
      </rPr>
      <t>8-10т котками</t>
    </r>
    <r>
      <rPr>
        <sz val="10"/>
        <rFont val="Times New Roman"/>
        <family val="1"/>
        <charset val="204"/>
      </rPr>
      <t>. Досипка до відмітки дна корита. В розцінку включено перевезення  по будівельному майданчику. Ущільнення та перевезення нового грунту. В розцінку включено коефіцієнт розпушення грунту.</t>
    </r>
  </si>
  <si>
    <r>
      <t xml:space="preserve">Об'єм насипу в межах земельної ділянки. В розцінку матеріалу включено коефіцієнт ущільнення </t>
    </r>
    <r>
      <rPr>
        <b/>
        <u/>
        <sz val="10"/>
        <rFont val="Times New Roman"/>
        <family val="1"/>
        <charset val="204"/>
      </rPr>
      <t>нового грунту - супіску з включенням крупнозернистого піску не менше 70%.
Коеф. відносного ущільнення грунту -1,08-1,10
Коеф. ущільнення земляного полотна - 0,95</t>
    </r>
    <r>
      <rPr>
        <sz val="11"/>
        <color theme="1"/>
        <rFont val="Times New Roman"/>
        <family val="1"/>
        <charset val="204"/>
      </rPr>
      <t xml:space="preserve">
(обєм врахований в ущільненому стані) 
S=840 м2, Н=3 м, V=2520 м3.</t>
    </r>
  </si>
  <si>
    <r>
      <rPr>
        <b/>
        <u/>
        <sz val="10"/>
        <rFont val="Times New Roman"/>
        <family val="1"/>
        <charset val="204"/>
      </rPr>
      <t>Влаштування насипу - укоси.</t>
    </r>
    <r>
      <rPr>
        <sz val="10"/>
        <rFont val="Times New Roman"/>
        <family val="1"/>
        <charset val="204"/>
      </rPr>
      <t xml:space="preserve"> Влаштування насипу з пошаровим трамбуванням території. Досипка до відмітки дна корита по території АЗС.Формування укосів. В розцінку включено перевезення  по будівельному майданчику. Ущільнення та перевезення нового грунту. В розцінку включено коефіцієнт розпушення грунту.</t>
    </r>
  </si>
  <si>
    <r>
      <t xml:space="preserve">Об'єм насипу на формування укосів. В розцінку матеріалу включено коефіцієнт ущільнення </t>
    </r>
    <r>
      <rPr>
        <b/>
        <u/>
        <sz val="10"/>
        <rFont val="Times New Roman"/>
        <family val="1"/>
        <charset val="204"/>
      </rPr>
      <t>нового грунту - супіску з включенням крупнозернистого піску не менше 70%.
Коеф. відносного ущільнення грунту - 1,08-1,10.
Коеф. ущільнення земляного полотна - 0,95</t>
    </r>
    <r>
      <rPr>
        <sz val="11"/>
        <color theme="1"/>
        <rFont val="Times New Roman"/>
        <family val="1"/>
        <charset val="204"/>
      </rPr>
      <t xml:space="preserve">
(обєм врахований в ущільненому стані).</t>
    </r>
  </si>
  <si>
    <r>
      <t xml:space="preserve">Площа озеленення - </t>
    </r>
    <r>
      <rPr>
        <b/>
        <sz val="11"/>
        <color theme="1"/>
        <rFont val="Times New Roman"/>
        <family val="1"/>
        <charset val="204"/>
      </rPr>
      <t>4360 м2</t>
    </r>
    <r>
      <rPr>
        <sz val="11"/>
        <color theme="1"/>
        <rFont val="Times New Roman"/>
        <family val="1"/>
        <charset val="204"/>
      </rPr>
      <t xml:space="preserve">.
Потреба в грунті - </t>
    </r>
    <r>
      <rPr>
        <b/>
        <sz val="11"/>
        <color theme="1"/>
        <rFont val="Times New Roman"/>
        <family val="1"/>
        <charset val="204"/>
      </rPr>
      <t>1100 м3</t>
    </r>
    <r>
      <rPr>
        <sz val="11"/>
        <color theme="1"/>
        <rFont val="Times New Roman"/>
        <family val="1"/>
        <charset val="204"/>
      </rPr>
      <t xml:space="preserve">. </t>
    </r>
  </si>
  <si>
    <r>
      <rPr>
        <b/>
        <u/>
        <sz val="10"/>
        <rFont val="Times New Roman"/>
        <family val="1"/>
        <charset val="204"/>
      </rPr>
      <t>Зняття грунту під проїзди - 950 м3.</t>
    </r>
    <r>
      <rPr>
        <sz val="10"/>
        <rFont val="Times New Roman"/>
        <family val="1"/>
        <charset val="204"/>
      </rPr>
      <t xml:space="preserve">
В зоні резервуарного парку </t>
    </r>
    <r>
      <rPr>
        <b/>
        <sz val="10"/>
        <rFont val="Times New Roman"/>
        <family val="1"/>
        <charset val="204"/>
      </rPr>
      <t xml:space="preserve">- 80 м3.
</t>
    </r>
    <r>
      <rPr>
        <sz val="10"/>
        <rFont val="Times New Roman"/>
        <family val="1"/>
        <charset val="204"/>
      </rPr>
      <t xml:space="preserve">Проїзди - </t>
    </r>
    <r>
      <rPr>
        <b/>
        <sz val="10"/>
        <rFont val="Times New Roman"/>
        <family val="1"/>
        <charset val="204"/>
      </rPr>
      <t xml:space="preserve">310 м3.
</t>
    </r>
    <r>
      <rPr>
        <sz val="10"/>
        <rFont val="Times New Roman"/>
        <family val="1"/>
        <charset val="204"/>
      </rPr>
      <t xml:space="preserve">Смуги сповільнення-розгону - </t>
    </r>
    <r>
      <rPr>
        <b/>
        <sz val="10"/>
        <rFont val="Times New Roman"/>
        <family val="1"/>
        <charset val="204"/>
      </rPr>
      <t>560 м3.</t>
    </r>
  </si>
  <si>
    <r>
      <t xml:space="preserve">Підсипка витісненим грунтом.
Об'єм насипу під проїзджу частину становить - </t>
    </r>
    <r>
      <rPr>
        <b/>
        <sz val="10"/>
        <rFont val="Times New Roman"/>
        <family val="1"/>
        <charset val="204"/>
      </rPr>
      <t>250м3.</t>
    </r>
  </si>
  <si>
    <r>
      <t xml:space="preserve">Загальна площа планування - </t>
    </r>
    <r>
      <rPr>
        <b/>
        <sz val="10"/>
        <rFont val="Times New Roman"/>
        <family val="1"/>
        <charset val="204"/>
      </rPr>
      <t>4020 м2</t>
    </r>
    <r>
      <rPr>
        <sz val="10"/>
        <rFont val="Times New Roman"/>
        <family val="1"/>
        <charset val="204"/>
      </rPr>
      <t>. Тільки в місцях проїздів.</t>
    </r>
  </si>
  <si>
    <r>
      <t xml:space="preserve">Розкладання рулонів геотексильного полотна по довжині ділянки - </t>
    </r>
    <r>
      <rPr>
        <b/>
        <sz val="10"/>
        <rFont val="Times New Roman"/>
        <family val="1"/>
        <charset val="204"/>
      </rPr>
      <t>320 м.п.</t>
    </r>
    <r>
      <rPr>
        <sz val="10"/>
        <rFont val="Times New Roman"/>
        <family val="1"/>
        <charset val="204"/>
      </rPr>
      <t xml:space="preserve">
(320*3=960 м2)
(розкочування рулонів вручну із забезпеченням перекриття min 15 см). 
Влаштування георешітки - </t>
    </r>
    <r>
      <rPr>
        <b/>
        <sz val="10"/>
        <rFont val="Times New Roman"/>
        <family val="1"/>
        <charset val="204"/>
      </rPr>
      <t>960 м2</t>
    </r>
    <r>
      <rPr>
        <sz val="10"/>
        <rFont val="Times New Roman"/>
        <family val="1"/>
        <charset val="204"/>
      </rPr>
      <t>.
Закріплення полотна з’єднувальними анкерами.</t>
    </r>
  </si>
  <si>
    <r>
      <t xml:space="preserve">площа покриття - 786 м2
</t>
    </r>
    <r>
      <rPr>
        <b/>
        <sz val="10"/>
        <rFont val="Times New Roman"/>
        <family val="1"/>
        <charset val="204"/>
      </rPr>
      <t>тип 1</t>
    </r>
  </si>
  <si>
    <r>
      <t>м</t>
    </r>
    <r>
      <rPr>
        <b/>
        <vertAlign val="superscript"/>
        <sz val="10"/>
        <rFont val="Times New Roman"/>
        <family val="1"/>
        <charset val="204"/>
      </rPr>
      <t>2</t>
    </r>
  </si>
  <si>
    <r>
      <t xml:space="preserve">площа покриття - 3075 м2
</t>
    </r>
    <r>
      <rPr>
        <b/>
        <sz val="10"/>
        <rFont val="Times New Roman"/>
        <family val="1"/>
        <charset val="204"/>
      </rPr>
      <t>тип 3</t>
    </r>
  </si>
  <si>
    <r>
      <t xml:space="preserve">площа покриття - 160м2
</t>
    </r>
    <r>
      <rPr>
        <b/>
        <sz val="10"/>
        <rFont val="Times New Roman"/>
        <family val="1"/>
        <charset val="204"/>
      </rPr>
      <t>тип 5</t>
    </r>
  </si>
  <si>
    <r>
      <t>площа покриття - 3075 м2</t>
    </r>
    <r>
      <rPr>
        <b/>
        <sz val="10"/>
        <rFont val="Times New Roman"/>
        <family val="1"/>
        <charset val="204"/>
      </rPr>
      <t xml:space="preserve">
тип 3</t>
    </r>
  </si>
  <si>
    <r>
      <t>площа покриття - 160м2</t>
    </r>
    <r>
      <rPr>
        <b/>
        <sz val="10"/>
        <rFont val="Times New Roman"/>
        <family val="1"/>
        <charset val="204"/>
      </rPr>
      <t xml:space="preserve">
тип 5</t>
    </r>
  </si>
  <si>
    <r>
      <t xml:space="preserve">площа покриття - 545м2
</t>
    </r>
    <r>
      <rPr>
        <b/>
        <sz val="10"/>
        <rFont val="Times New Roman"/>
        <family val="1"/>
        <charset val="204"/>
      </rPr>
      <t>тип 4</t>
    </r>
  </si>
  <si>
    <r>
      <t xml:space="preserve">площа покриття - 545м2
</t>
    </r>
    <r>
      <rPr>
        <b/>
        <sz val="10"/>
        <rFont val="Times New Roman"/>
        <family val="1"/>
        <charset val="204"/>
      </rPr>
      <t xml:space="preserve">тип 4
</t>
    </r>
    <r>
      <rPr>
        <sz val="10"/>
        <rFont val="Times New Roman"/>
        <family val="1"/>
        <charset val="204"/>
      </rPr>
      <t>У розцінці виведена середня ціна ФЕМ</t>
    </r>
  </si>
  <si>
    <r>
      <t xml:space="preserve">Бордюри - </t>
    </r>
    <r>
      <rPr>
        <b/>
        <sz val="10"/>
        <rFont val="Times New Roman"/>
        <family val="1"/>
        <charset val="204"/>
      </rPr>
      <t xml:space="preserve">620 м.п.
</t>
    </r>
    <r>
      <rPr>
        <sz val="10"/>
        <rFont val="Times New Roman"/>
        <family val="1"/>
        <charset val="204"/>
      </rPr>
      <t xml:space="preserve">Бетон - </t>
    </r>
    <r>
      <rPr>
        <b/>
        <sz val="10"/>
        <rFont val="Times New Roman"/>
        <family val="1"/>
        <charset val="204"/>
      </rPr>
      <t xml:space="preserve">0,049 м3/м.п.
</t>
    </r>
    <r>
      <rPr>
        <sz val="10"/>
        <rFont val="Times New Roman"/>
        <family val="1"/>
        <charset val="204"/>
      </rPr>
      <t xml:space="preserve">Влаштування щебеневої основи під борюри - </t>
    </r>
    <r>
      <rPr>
        <b/>
        <sz val="10"/>
        <rFont val="Times New Roman"/>
        <family val="1"/>
        <charset val="204"/>
      </rPr>
      <t>0,14 м3/м.п.</t>
    </r>
    <r>
      <rPr>
        <sz val="10"/>
        <rFont val="Times New Roman"/>
        <family val="1"/>
        <charset val="204"/>
      </rPr>
      <t xml:space="preserve"> (ширина 0,45м висота 0,3)</t>
    </r>
  </si>
  <si>
    <r>
      <t>довжина поребриків -</t>
    </r>
    <r>
      <rPr>
        <b/>
        <sz val="10"/>
        <rFont val="Times New Roman"/>
        <family val="1"/>
        <charset val="204"/>
      </rPr>
      <t xml:space="preserve"> 200 м.п.</t>
    </r>
    <r>
      <rPr>
        <sz val="10"/>
        <rFont val="Times New Roman"/>
        <family val="1"/>
        <charset val="204"/>
      </rPr>
      <t xml:space="preserve">
бетон 0,039м3/м.п</t>
    </r>
  </si>
  <si>
    <r>
      <t xml:space="preserve">Довжина лотків </t>
    </r>
    <r>
      <rPr>
        <b/>
        <sz val="10"/>
        <rFont val="Times New Roman"/>
        <family val="1"/>
        <charset val="204"/>
      </rPr>
      <t>MAXI 160 - 83 м.п</t>
    </r>
    <r>
      <rPr>
        <sz val="10"/>
        <rFont val="Times New Roman"/>
        <family val="1"/>
        <charset val="204"/>
      </rPr>
      <t xml:space="preserve">. (пісковловлювачі - </t>
    </r>
    <r>
      <rPr>
        <b/>
        <sz val="10"/>
        <rFont val="Times New Roman"/>
        <family val="1"/>
        <charset val="204"/>
      </rPr>
      <t>3шт</t>
    </r>
    <r>
      <rPr>
        <sz val="10"/>
        <rFont val="Times New Roman"/>
        <family val="1"/>
        <charset val="204"/>
      </rPr>
      <t xml:space="preserve"> - 160мм, дощеприймачі - </t>
    </r>
    <r>
      <rPr>
        <b/>
        <sz val="10"/>
        <rFont val="Times New Roman"/>
        <family val="1"/>
        <charset val="204"/>
      </rPr>
      <t>5 шт</t>
    </r>
    <r>
      <rPr>
        <sz val="10"/>
        <rFont val="Times New Roman"/>
        <family val="1"/>
        <charset val="204"/>
      </rPr>
      <t xml:space="preserve">) - входять в загальний метраж).
Бетон - </t>
    </r>
    <r>
      <rPr>
        <b/>
        <sz val="10"/>
        <rFont val="Times New Roman"/>
        <family val="1"/>
        <charset val="204"/>
      </rPr>
      <t>0,3 м3/м.п.</t>
    </r>
  </si>
  <si>
    <r>
      <t xml:space="preserve">Встановлення обрамлення острівків ПРК </t>
    </r>
    <r>
      <rPr>
        <b/>
        <sz val="10"/>
        <rFont val="Times New Roman"/>
        <family val="1"/>
        <charset val="204"/>
      </rPr>
      <t>(</t>
    </r>
    <r>
      <rPr>
        <sz val="10"/>
        <rFont val="Times New Roman"/>
        <family val="1"/>
        <charset val="204"/>
      </rPr>
      <t>вартість обрамлень, доставка на об'єкт, встановлення, розварювання профільною трубою, фарбування). Острівки влаштовуються на профільну трубу 20*20 та розкріплюються за допомогою проф труби 20*20 та армаитури.</t>
    </r>
  </si>
  <si>
    <r>
      <t xml:space="preserve">Кількість острівків - </t>
    </r>
    <r>
      <rPr>
        <b/>
        <sz val="10"/>
        <rFont val="Times New Roman"/>
        <family val="1"/>
        <charset val="204"/>
      </rPr>
      <t>4 шт.</t>
    </r>
    <r>
      <rPr>
        <sz val="10"/>
        <rFont val="Times New Roman"/>
        <family val="1"/>
        <charset val="204"/>
      </rPr>
      <t xml:space="preserve"> - периметр </t>
    </r>
    <r>
      <rPr>
        <b/>
        <sz val="10"/>
        <rFont val="Times New Roman"/>
        <family val="1"/>
        <charset val="204"/>
      </rPr>
      <t>46,2 м.п.</t>
    </r>
    <r>
      <rPr>
        <sz val="10"/>
        <rFont val="Times New Roman"/>
        <family val="1"/>
        <charset val="204"/>
      </rPr>
      <t xml:space="preserve">
ОС-1 (2 шт.) - периметр </t>
    </r>
    <r>
      <rPr>
        <b/>
        <sz val="10"/>
        <rFont val="Times New Roman"/>
        <family val="1"/>
        <charset val="204"/>
      </rPr>
      <t>28,2 м.п.</t>
    </r>
    <r>
      <rPr>
        <sz val="10"/>
        <rFont val="Times New Roman"/>
        <family val="1"/>
        <charset val="204"/>
      </rPr>
      <t xml:space="preserve">
ОС-2 (2 шт.) - периметр </t>
    </r>
    <r>
      <rPr>
        <b/>
        <sz val="10"/>
        <rFont val="Times New Roman"/>
        <family val="1"/>
        <charset val="204"/>
      </rPr>
      <t xml:space="preserve">18 м.п. </t>
    </r>
  </si>
  <si>
    <r>
      <t xml:space="preserve">Кількість острівків ПРК - </t>
    </r>
    <r>
      <rPr>
        <b/>
        <sz val="10"/>
        <rFont val="Times New Roman"/>
        <family val="1"/>
        <charset val="204"/>
      </rPr>
      <t xml:space="preserve">4 шт. </t>
    </r>
    <r>
      <rPr>
        <sz val="10"/>
        <rFont val="Times New Roman"/>
        <family val="1"/>
        <charset val="204"/>
      </rPr>
      <t xml:space="preserve">
Обєм бетону:
ОС-1 (2 шт.) - </t>
    </r>
    <r>
      <rPr>
        <b/>
        <sz val="10"/>
        <rFont val="Times New Roman"/>
        <family val="1"/>
        <charset val="204"/>
      </rPr>
      <t>10 м3.</t>
    </r>
    <r>
      <rPr>
        <sz val="10"/>
        <rFont val="Times New Roman"/>
        <family val="1"/>
        <charset val="204"/>
      </rPr>
      <t xml:space="preserve">
ОС-2 (2 шт.) -  </t>
    </r>
    <r>
      <rPr>
        <b/>
        <sz val="10"/>
        <rFont val="Times New Roman"/>
        <family val="1"/>
        <charset val="204"/>
      </rPr>
      <t>6,2 м3.</t>
    </r>
    <r>
      <rPr>
        <sz val="10"/>
        <rFont val="Times New Roman"/>
        <family val="1"/>
        <charset val="204"/>
      </rPr>
      <t xml:space="preserve">
(вартість плитки 25м2 враховано в </t>
    </r>
    <r>
      <rPr>
        <sz val="10"/>
        <color indexed="10"/>
        <rFont val="Times New Roman"/>
        <family val="1"/>
        <charset val="204"/>
      </rPr>
      <t>п.10.1.2</t>
    </r>
    <r>
      <rPr>
        <sz val="10"/>
        <rFont val="Times New Roman"/>
        <family val="1"/>
        <charset val="204"/>
      </rPr>
      <t>)</t>
    </r>
  </si>
  <si>
    <r>
      <t xml:space="preserve">Огорожа 1,53м - </t>
    </r>
    <r>
      <rPr>
        <b/>
        <sz val="10"/>
        <rFont val="Times New Roman"/>
        <family val="1"/>
        <charset val="204"/>
      </rPr>
      <t>45 м.п.</t>
    </r>
    <r>
      <rPr>
        <sz val="10"/>
        <rFont val="Times New Roman"/>
        <family val="1"/>
        <charset val="204"/>
      </rPr>
      <t xml:space="preserve">  
Включено огородження ДГ та ТП. Тип  Betafence В довжину огорожі включена вартість 1 хвіртки шириною 700мм.</t>
    </r>
  </si>
  <si>
    <r>
      <t xml:space="preserve">Влаштування фундаментів під знаки </t>
    </r>
    <r>
      <rPr>
        <b/>
        <sz val="10"/>
        <rFont val="Times New Roman"/>
        <family val="1"/>
        <charset val="204"/>
      </rPr>
      <t>"В'їзд-Виїзд" - 2 шт.</t>
    </r>
    <r>
      <rPr>
        <sz val="10"/>
        <rFont val="Times New Roman"/>
        <family val="1"/>
        <charset val="204"/>
      </rPr>
      <t xml:space="preserve"> (земляні роботи, влаштування фундаментів, елементів кріплення, встановлення в проектне положення)</t>
    </r>
  </si>
  <si>
    <r>
      <rPr>
        <b/>
        <u/>
        <sz val="10"/>
        <rFont val="Times New Roman"/>
        <family val="1"/>
        <charset val="204"/>
      </rPr>
      <t>Знаки "В'їзд-Виїзд":</t>
    </r>
    <r>
      <rPr>
        <sz val="10"/>
        <rFont val="Times New Roman"/>
        <family val="1"/>
        <charset val="204"/>
      </rPr>
      <t xml:space="preserve">
Бетонна підготовка - </t>
    </r>
    <r>
      <rPr>
        <b/>
        <sz val="10"/>
        <rFont val="Times New Roman"/>
        <family val="1"/>
        <charset val="204"/>
      </rPr>
      <t>0,14 м3.</t>
    </r>
    <r>
      <rPr>
        <sz val="10"/>
        <rFont val="Times New Roman"/>
        <family val="1"/>
        <charset val="204"/>
      </rPr>
      <t xml:space="preserve">
Бетон С16/20, W6, F75 -</t>
    </r>
    <r>
      <rPr>
        <b/>
        <sz val="10"/>
        <rFont val="Times New Roman"/>
        <family val="1"/>
        <charset val="204"/>
      </rPr>
      <t xml:space="preserve"> 0,22 м2.</t>
    </r>
    <r>
      <rPr>
        <sz val="10"/>
        <rFont val="Times New Roman"/>
        <family val="1"/>
        <charset val="204"/>
      </rPr>
      <t xml:space="preserve">
Каркаси - </t>
    </r>
    <r>
      <rPr>
        <b/>
        <sz val="10"/>
        <rFont val="Times New Roman"/>
        <family val="1"/>
        <charset val="204"/>
      </rPr>
      <t>20 кг.</t>
    </r>
    <r>
      <rPr>
        <sz val="10"/>
        <rFont val="Times New Roman"/>
        <family val="1"/>
        <charset val="204"/>
      </rPr>
      <t xml:space="preserve">
(вказано на два фундаменти)</t>
    </r>
  </si>
  <si>
    <r>
      <t xml:space="preserve">Влаштування фундаментів під </t>
    </r>
    <r>
      <rPr>
        <b/>
        <sz val="10"/>
        <rFont val="Times New Roman"/>
        <family val="1"/>
        <charset val="204"/>
      </rPr>
      <t>дизель-генератор</t>
    </r>
    <r>
      <rPr>
        <sz val="10"/>
        <rFont val="Times New Roman"/>
        <family val="1"/>
        <charset val="204"/>
      </rPr>
      <t>.
(Плита 2,24м*0,94м*0,2м). Земляні роботи, влаштування фундаментів, елементів кріплення, встановлення в проектне положення.</t>
    </r>
  </si>
  <si>
    <r>
      <rPr>
        <b/>
        <u/>
        <sz val="10"/>
        <rFont val="Times New Roman"/>
        <family val="1"/>
        <charset val="204"/>
      </rPr>
      <t>Фундамент під дизель-генератор:</t>
    </r>
    <r>
      <rPr>
        <sz val="10"/>
        <rFont val="Times New Roman"/>
        <family val="1"/>
        <charset val="204"/>
      </rPr>
      <t xml:space="preserve">
Бетонна підготовка С8/10 - </t>
    </r>
    <r>
      <rPr>
        <b/>
        <sz val="10"/>
        <rFont val="Times New Roman"/>
        <family val="1"/>
        <charset val="204"/>
      </rPr>
      <t>0,3 м3.</t>
    </r>
    <r>
      <rPr>
        <sz val="10"/>
        <rFont val="Times New Roman"/>
        <family val="1"/>
        <charset val="204"/>
      </rPr>
      <t xml:space="preserve">
Бетон С16/20, W6, F75 - </t>
    </r>
    <r>
      <rPr>
        <b/>
        <sz val="10"/>
        <rFont val="Times New Roman"/>
        <family val="1"/>
        <charset val="204"/>
      </rPr>
      <t>0,4 м3.</t>
    </r>
    <r>
      <rPr>
        <sz val="10"/>
        <rFont val="Times New Roman"/>
        <family val="1"/>
        <charset val="204"/>
      </rPr>
      <t xml:space="preserve">
Каркаси - </t>
    </r>
    <r>
      <rPr>
        <b/>
        <sz val="10"/>
        <rFont val="Times New Roman"/>
        <family val="1"/>
        <charset val="204"/>
      </rPr>
      <t>12 кг.</t>
    </r>
    <r>
      <rPr>
        <sz val="10"/>
        <rFont val="Times New Roman"/>
        <family val="1"/>
        <charset val="204"/>
      </rPr>
      <t xml:space="preserve">
Основа під плиту (пісок) - </t>
    </r>
    <r>
      <rPr>
        <b/>
        <sz val="10"/>
        <rFont val="Times New Roman"/>
        <family val="1"/>
        <charset val="204"/>
      </rPr>
      <t>1,5 м3.</t>
    </r>
    <r>
      <rPr>
        <sz val="10"/>
        <rFont val="Times New Roman"/>
        <family val="1"/>
        <charset val="204"/>
      </rPr>
      <t xml:space="preserve">
Футляр ПВХ 50мм - </t>
    </r>
    <r>
      <rPr>
        <b/>
        <sz val="10"/>
        <rFont val="Times New Roman"/>
        <family val="1"/>
        <charset val="204"/>
      </rPr>
      <t>2 м.п.</t>
    </r>
  </si>
  <si>
    <r>
      <t xml:space="preserve">Влаштування фундаментів під </t>
    </r>
    <r>
      <rPr>
        <b/>
        <sz val="10"/>
        <rFont val="Times New Roman"/>
        <family val="1"/>
        <charset val="204"/>
      </rPr>
      <t>стійку для зарядки електромобілів</t>
    </r>
    <r>
      <rPr>
        <sz val="10"/>
        <rFont val="Times New Roman"/>
        <family val="1"/>
        <charset val="204"/>
      </rPr>
      <t>. Земляні роботи, влаштування фундаментів, елементів кріплення, встановлення в проектне положення.</t>
    </r>
  </si>
  <si>
    <r>
      <rPr>
        <b/>
        <u/>
        <sz val="10"/>
        <rFont val="Times New Roman"/>
        <family val="1"/>
        <charset val="204"/>
      </rPr>
      <t>Фундамент під електрозарядки:</t>
    </r>
    <r>
      <rPr>
        <sz val="10"/>
        <rFont val="Times New Roman"/>
        <family val="1"/>
        <charset val="204"/>
      </rPr>
      <t xml:space="preserve">
Бетонна підготовка С8/10 - </t>
    </r>
    <r>
      <rPr>
        <b/>
        <sz val="10"/>
        <rFont val="Times New Roman"/>
        <family val="1"/>
        <charset val="204"/>
      </rPr>
      <t>0,2 м3.</t>
    </r>
    <r>
      <rPr>
        <sz val="10"/>
        <rFont val="Times New Roman"/>
        <family val="1"/>
        <charset val="204"/>
      </rPr>
      <t xml:space="preserve">
Бетон С16/20, W6, F75 - </t>
    </r>
    <r>
      <rPr>
        <b/>
        <sz val="10"/>
        <rFont val="Times New Roman"/>
        <family val="1"/>
        <charset val="204"/>
      </rPr>
      <t>1,2 м3.</t>
    </r>
    <r>
      <rPr>
        <sz val="10"/>
        <rFont val="Times New Roman"/>
        <family val="1"/>
        <charset val="204"/>
      </rPr>
      <t xml:space="preserve">
Каркаси - </t>
    </r>
    <r>
      <rPr>
        <b/>
        <sz val="10"/>
        <rFont val="Times New Roman"/>
        <family val="1"/>
        <charset val="204"/>
      </rPr>
      <t>35 кг.</t>
    </r>
    <r>
      <rPr>
        <sz val="10"/>
        <rFont val="Times New Roman"/>
        <family val="1"/>
        <charset val="204"/>
      </rPr>
      <t xml:space="preserve">
Основа під плиту (пісок) - </t>
    </r>
    <r>
      <rPr>
        <b/>
        <sz val="10"/>
        <rFont val="Times New Roman"/>
        <family val="1"/>
        <charset val="204"/>
      </rPr>
      <t>0,5 м3.</t>
    </r>
    <r>
      <rPr>
        <sz val="10"/>
        <rFont val="Times New Roman"/>
        <family val="1"/>
        <charset val="204"/>
      </rPr>
      <t xml:space="preserve">
Футляр ПВХ Ø50мм - </t>
    </r>
    <r>
      <rPr>
        <b/>
        <sz val="10"/>
        <rFont val="Times New Roman"/>
        <family val="1"/>
        <charset val="204"/>
      </rPr>
      <t xml:space="preserve">2 м.п.
</t>
    </r>
    <r>
      <rPr>
        <sz val="10"/>
        <rFont val="Times New Roman"/>
        <family val="1"/>
        <charset val="204"/>
      </rPr>
      <t xml:space="preserve">Футляр ПВХ Ø100мм - </t>
    </r>
    <r>
      <rPr>
        <b/>
        <sz val="10"/>
        <rFont val="Times New Roman"/>
        <family val="1"/>
        <charset val="204"/>
      </rPr>
      <t>2 м.п.</t>
    </r>
  </si>
  <si>
    <r>
      <t xml:space="preserve">Влаштування фундаментів під </t>
    </r>
    <r>
      <rPr>
        <b/>
        <sz val="10"/>
        <rFont val="Times New Roman"/>
        <family val="1"/>
        <charset val="204"/>
      </rPr>
      <t>пілон "Електрозарядка"</t>
    </r>
    <r>
      <rPr>
        <sz val="10"/>
        <rFont val="Times New Roman"/>
        <family val="1"/>
        <charset val="204"/>
      </rPr>
      <t>. Земляні роботи, влаштування фундаментів, елементів кріплення, встановлення в проектне положення.</t>
    </r>
  </si>
  <si>
    <r>
      <rPr>
        <b/>
        <u/>
        <sz val="10"/>
        <rFont val="Times New Roman"/>
        <family val="1"/>
        <charset val="204"/>
      </rPr>
      <t>Фундамент Фр-3 під пілон "Електрозарядка":</t>
    </r>
    <r>
      <rPr>
        <sz val="10"/>
        <rFont val="Times New Roman"/>
        <family val="1"/>
        <charset val="204"/>
      </rPr>
      <t xml:space="preserve">
Бетонна підготовка С8/10 - </t>
    </r>
    <r>
      <rPr>
        <b/>
        <sz val="10"/>
        <rFont val="Times New Roman"/>
        <family val="1"/>
        <charset val="204"/>
      </rPr>
      <t>0,5 м3.</t>
    </r>
    <r>
      <rPr>
        <sz val="10"/>
        <rFont val="Times New Roman"/>
        <family val="1"/>
        <charset val="204"/>
      </rPr>
      <t xml:space="preserve">
Бетон С16/20, W6, F75 - </t>
    </r>
    <r>
      <rPr>
        <b/>
        <sz val="10"/>
        <rFont val="Times New Roman"/>
        <family val="1"/>
        <charset val="204"/>
      </rPr>
      <t>2,7 м3.</t>
    </r>
    <r>
      <rPr>
        <sz val="10"/>
        <rFont val="Times New Roman"/>
        <family val="1"/>
        <charset val="204"/>
      </rPr>
      <t xml:space="preserve">
Каркаси - </t>
    </r>
    <r>
      <rPr>
        <b/>
        <sz val="10"/>
        <rFont val="Times New Roman"/>
        <family val="1"/>
        <charset val="204"/>
      </rPr>
      <t>100 кг.</t>
    </r>
    <r>
      <rPr>
        <sz val="10"/>
        <rFont val="Times New Roman"/>
        <family val="1"/>
        <charset val="204"/>
      </rPr>
      <t xml:space="preserve">
Футляр ПВХ Ø100мм - </t>
    </r>
    <r>
      <rPr>
        <b/>
        <sz val="10"/>
        <rFont val="Times New Roman"/>
        <family val="1"/>
        <charset val="204"/>
      </rPr>
      <t>2 м.п.</t>
    </r>
  </si>
  <si>
    <r>
      <t xml:space="preserve">Влаштування фундаментів під </t>
    </r>
    <r>
      <rPr>
        <b/>
        <sz val="10"/>
        <rFont val="Times New Roman"/>
        <family val="1"/>
        <charset val="204"/>
      </rPr>
      <t>"Drive навігатор"</t>
    </r>
    <r>
      <rPr>
        <sz val="10"/>
        <rFont val="Times New Roman"/>
        <family val="1"/>
        <charset val="204"/>
      </rPr>
      <t>. Земляні роботи, влаштування фундаментів, елементів кріплення, встановлення в проектне положення.</t>
    </r>
  </si>
  <si>
    <r>
      <rPr>
        <b/>
        <u/>
        <sz val="10"/>
        <rFont val="Times New Roman"/>
        <family val="1"/>
        <charset val="204"/>
      </rPr>
      <t>Фундамент Фр-3 під Drive навігатор:</t>
    </r>
    <r>
      <rPr>
        <sz val="10"/>
        <rFont val="Times New Roman"/>
        <family val="1"/>
        <charset val="204"/>
      </rPr>
      <t xml:space="preserve">
Бетонна підготовка С8/10 - </t>
    </r>
    <r>
      <rPr>
        <b/>
        <sz val="10"/>
        <rFont val="Times New Roman"/>
        <family val="1"/>
        <charset val="204"/>
      </rPr>
      <t>0,5 м3.</t>
    </r>
    <r>
      <rPr>
        <sz val="10"/>
        <rFont val="Times New Roman"/>
        <family val="1"/>
        <charset val="204"/>
      </rPr>
      <t xml:space="preserve">
Бетон С16/20, W6, F75 - </t>
    </r>
    <r>
      <rPr>
        <b/>
        <sz val="10"/>
        <rFont val="Times New Roman"/>
        <family val="1"/>
        <charset val="204"/>
      </rPr>
      <t>2,7 м3.</t>
    </r>
    <r>
      <rPr>
        <sz val="10"/>
        <rFont val="Times New Roman"/>
        <family val="1"/>
        <charset val="204"/>
      </rPr>
      <t xml:space="preserve">
Каркаси - </t>
    </r>
    <r>
      <rPr>
        <b/>
        <sz val="10"/>
        <rFont val="Times New Roman"/>
        <family val="1"/>
        <charset val="204"/>
      </rPr>
      <t>100 кг.</t>
    </r>
    <r>
      <rPr>
        <sz val="10"/>
        <rFont val="Times New Roman"/>
        <family val="1"/>
        <charset val="204"/>
      </rPr>
      <t xml:space="preserve">
Футляр ПВХ Ø100мм - </t>
    </r>
    <r>
      <rPr>
        <b/>
        <sz val="10"/>
        <rFont val="Times New Roman"/>
        <family val="1"/>
        <charset val="204"/>
      </rPr>
      <t>2 м.п.</t>
    </r>
  </si>
  <si>
    <r>
      <t xml:space="preserve">Влаштування фундаментів під </t>
    </r>
    <r>
      <rPr>
        <b/>
        <sz val="10"/>
        <rFont val="Times New Roman"/>
        <family val="1"/>
        <charset val="204"/>
      </rPr>
      <t>"Drive термінал замовлень"</t>
    </r>
    <r>
      <rPr>
        <sz val="10"/>
        <rFont val="Times New Roman"/>
        <family val="1"/>
        <charset val="204"/>
      </rPr>
      <t>. Земляні роботи, влаштування фундаментів, елементів кріплення, встановлення в проектне положення.</t>
    </r>
  </si>
  <si>
    <r>
      <rPr>
        <b/>
        <u/>
        <sz val="10"/>
        <rFont val="Times New Roman"/>
        <family val="1"/>
        <charset val="204"/>
      </rPr>
      <t>Фундамент Фр-4 під Drive термінал замовлень:</t>
    </r>
    <r>
      <rPr>
        <sz val="10"/>
        <rFont val="Times New Roman"/>
        <family val="1"/>
        <charset val="204"/>
      </rPr>
      <t xml:space="preserve">
Бетонна підготовка С8/10 - </t>
    </r>
    <r>
      <rPr>
        <b/>
        <sz val="10"/>
        <rFont val="Times New Roman"/>
        <family val="1"/>
        <charset val="204"/>
      </rPr>
      <t>0,6 м3.</t>
    </r>
    <r>
      <rPr>
        <sz val="10"/>
        <rFont val="Times New Roman"/>
        <family val="1"/>
        <charset val="204"/>
      </rPr>
      <t xml:space="preserve">
Бетон С16/20, W6, F75 - </t>
    </r>
    <r>
      <rPr>
        <b/>
        <sz val="10"/>
        <rFont val="Times New Roman"/>
        <family val="1"/>
        <charset val="204"/>
      </rPr>
      <t>3,7 м3.</t>
    </r>
    <r>
      <rPr>
        <sz val="10"/>
        <rFont val="Times New Roman"/>
        <family val="1"/>
        <charset val="204"/>
      </rPr>
      <t xml:space="preserve">
Каркаси - </t>
    </r>
    <r>
      <rPr>
        <b/>
        <sz val="10"/>
        <rFont val="Times New Roman"/>
        <family val="1"/>
        <charset val="204"/>
      </rPr>
      <t>125 кг.</t>
    </r>
    <r>
      <rPr>
        <sz val="10"/>
        <rFont val="Times New Roman"/>
        <family val="1"/>
        <charset val="204"/>
      </rPr>
      <t xml:space="preserve">
Футляр ПВХ Ø100мм - </t>
    </r>
    <r>
      <rPr>
        <b/>
        <sz val="10"/>
        <rFont val="Times New Roman"/>
        <family val="1"/>
        <charset val="204"/>
      </rPr>
      <t>2 м.п.</t>
    </r>
  </si>
  <si>
    <r>
      <t xml:space="preserve">Фундаментна плита під </t>
    </r>
    <r>
      <rPr>
        <b/>
        <sz val="10"/>
        <rFont val="Times New Roman"/>
        <family val="1"/>
        <charset val="204"/>
      </rPr>
      <t>КТП</t>
    </r>
    <r>
      <rPr>
        <sz val="10"/>
        <rFont val="Times New Roman"/>
        <family val="1"/>
        <charset val="204"/>
      </rPr>
      <t xml:space="preserve"> (земляні роботи, фундаменти, закладні деталі та анкери). Фундаментна плита під влаштування фундаментів з ФБС блоків - монтаж блоків виконує компанія, яка монтує КТП.</t>
    </r>
  </si>
  <si>
    <r>
      <rPr>
        <b/>
        <u/>
        <sz val="10"/>
        <rFont val="Times New Roman"/>
        <family val="1"/>
        <charset val="204"/>
      </rPr>
      <t>Фундаментна плита (3400х3400х200 мм):</t>
    </r>
    <r>
      <rPr>
        <sz val="10"/>
        <rFont val="Times New Roman"/>
        <family val="1"/>
        <charset val="204"/>
      </rPr>
      <t xml:space="preserve">
Бетон В15 - </t>
    </r>
    <r>
      <rPr>
        <b/>
        <sz val="10"/>
        <rFont val="Times New Roman"/>
        <family val="1"/>
        <charset val="204"/>
      </rPr>
      <t xml:space="preserve">2,4 м3.
</t>
    </r>
    <r>
      <rPr>
        <sz val="10"/>
        <rFont val="Times New Roman"/>
        <family val="1"/>
        <charset val="204"/>
      </rPr>
      <t xml:space="preserve">Арматура Ø12 А400С (чарунка 150х150) - </t>
    </r>
    <r>
      <rPr>
        <b/>
        <sz val="10"/>
        <rFont val="Times New Roman"/>
        <family val="1"/>
        <charset val="204"/>
      </rPr>
      <t>50 кг.</t>
    </r>
    <r>
      <rPr>
        <sz val="10"/>
        <rFont val="Times New Roman"/>
        <family val="1"/>
        <charset val="204"/>
      </rPr>
      <t xml:space="preserve"> </t>
    </r>
    <r>
      <rPr>
        <b/>
        <sz val="10"/>
        <rFont val="Times New Roman"/>
        <family val="1"/>
        <charset val="204"/>
      </rPr>
      <t xml:space="preserve">
</t>
    </r>
    <r>
      <rPr>
        <sz val="10"/>
        <rFont val="Times New Roman"/>
        <family val="1"/>
        <charset val="204"/>
      </rPr>
      <t xml:space="preserve">Пісок - </t>
    </r>
    <r>
      <rPr>
        <b/>
        <sz val="10"/>
        <rFont val="Times New Roman"/>
        <family val="1"/>
        <charset val="204"/>
      </rPr>
      <t>7 м3.</t>
    </r>
  </si>
  <si>
    <r>
      <t xml:space="preserve">Відповідальність Підрядника.
</t>
    </r>
    <r>
      <rPr>
        <b/>
        <sz val="10"/>
        <color rgb="FFFF0000"/>
        <rFont val="Times New Roman"/>
        <family val="1"/>
        <charset val="204"/>
      </rPr>
      <t>ПУНКТ НЕЗМІННИЙ</t>
    </r>
  </si>
  <si>
    <r>
      <t xml:space="preserve">уточняється по факту
Відповідальність Підрядника
</t>
    </r>
    <r>
      <rPr>
        <b/>
        <sz val="10"/>
        <color rgb="FFFF0000"/>
        <rFont val="Times New Roman"/>
        <family val="1"/>
        <charset val="204"/>
      </rPr>
      <t>ПУНКТ НЕЗМІННИЙ</t>
    </r>
  </si>
  <si>
    <r>
      <t xml:space="preserve">Відповідальність Підрядника
</t>
    </r>
    <r>
      <rPr>
        <b/>
        <sz val="10"/>
        <color rgb="FFFF0000"/>
        <rFont val="Times New Roman"/>
        <family val="1"/>
        <charset val="204"/>
      </rPr>
      <t>ПУНКТ НЕЗМІННИЙ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</si>
</sst>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г_р_н_._-;\-* #,##0.00\ _г_р_н_._-;_-* &quot;-&quot;??\ _г_р_н_._-;_-@_-"/>
    <numFmt numFmtId="165" formatCode="0.0"/>
    <numFmt numFmtId="166" formatCode="0.000"/>
    <numFmt numFmtId="167" formatCode="#,##0.0"/>
  </numFmts>
  <fonts count="101" x14ac:knownFonts="1">
    <font>
      <sz val="10"/>
      <name val="Arial Cyr"/>
      <charset val="204"/>
    </font>
    <font>
      <sz val="11"/>
      <color theme="1"/>
      <name val="Calibri"/>
      <family val="2"/>
      <charset val="204"/>
      <scheme val="minor"/>
    </font>
    <font>
      <sz val="8"/>
      <name val="Arial Cyr"/>
      <charset val="204"/>
    </font>
    <font>
      <u/>
      <sz val="10"/>
      <color indexed="12"/>
      <name val="Arial Cyr"/>
      <charset val="204"/>
    </font>
    <font>
      <sz val="10"/>
      <name val="Arial Cyr"/>
      <charset val="204"/>
    </font>
    <font>
      <sz val="10"/>
      <name val="Arial"/>
      <family val="2"/>
      <charset val="204"/>
    </font>
    <font>
      <b/>
      <sz val="12"/>
      <name val="Arial"/>
      <family val="2"/>
      <charset val="204"/>
    </font>
    <font>
      <b/>
      <sz val="10"/>
      <name val="Arial"/>
      <family val="2"/>
      <charset val="204"/>
    </font>
    <font>
      <sz val="10"/>
      <name val="Arial Cyr"/>
      <family val="2"/>
      <charset val="204"/>
    </font>
    <font>
      <b/>
      <sz val="12"/>
      <color indexed="10"/>
      <name val="Arial Cyr"/>
      <charset val="204"/>
    </font>
    <font>
      <b/>
      <sz val="11"/>
      <name val="Arial"/>
      <family val="2"/>
      <charset val="204"/>
    </font>
    <font>
      <sz val="8"/>
      <name val="Arial"/>
      <family val="2"/>
      <charset val="204"/>
    </font>
    <font>
      <b/>
      <sz val="11"/>
      <name val="Times New Roman"/>
      <family val="1"/>
      <charset val="204"/>
    </font>
    <font>
      <sz val="10"/>
      <name val="Arial"/>
      <family val="2"/>
    </font>
    <font>
      <b/>
      <u/>
      <sz val="10"/>
      <name val="Arial"/>
      <family val="2"/>
      <charset val="204"/>
    </font>
    <font>
      <sz val="6"/>
      <name val="Arial"/>
      <family val="2"/>
      <charset val="204"/>
    </font>
    <font>
      <sz val="9"/>
      <name val="Arial"/>
      <family val="2"/>
      <charset val="204"/>
    </font>
    <font>
      <b/>
      <sz val="9"/>
      <name val="Arial"/>
      <family val="2"/>
      <charset val="204"/>
    </font>
    <font>
      <sz val="11"/>
      <name val="Arial"/>
      <family val="2"/>
      <charset val="204"/>
    </font>
    <font>
      <sz val="11"/>
      <color indexed="8"/>
      <name val="Calibri"/>
      <family val="2"/>
    </font>
    <font>
      <sz val="9"/>
      <name val="Verdana"/>
      <family val="2"/>
      <charset val="204"/>
    </font>
    <font>
      <sz val="10"/>
      <name val="Verdana"/>
      <family val="2"/>
      <charset val="204"/>
    </font>
    <font>
      <i/>
      <sz val="11"/>
      <name val="Verdana"/>
      <family val="2"/>
      <charset val="204"/>
    </font>
    <font>
      <b/>
      <sz val="10"/>
      <color indexed="12"/>
      <name val="Verdana"/>
      <family val="2"/>
      <charset val="204"/>
    </font>
    <font>
      <sz val="11"/>
      <name val="Verdana"/>
      <family val="2"/>
      <charset val="204"/>
    </font>
    <font>
      <sz val="8"/>
      <name val="Verdana"/>
      <family val="2"/>
      <charset val="204"/>
    </font>
    <font>
      <sz val="8"/>
      <color indexed="10"/>
      <name val="Verdana"/>
      <family val="2"/>
      <charset val="204"/>
    </font>
    <font>
      <sz val="8"/>
      <color indexed="17"/>
      <name val="Verdana"/>
      <family val="2"/>
      <charset val="204"/>
    </font>
    <font>
      <b/>
      <sz val="9"/>
      <color indexed="8"/>
      <name val="Tahoma"/>
      <family val="2"/>
      <charset val="204"/>
    </font>
    <font>
      <sz val="9"/>
      <color indexed="8"/>
      <name val="Tahoma"/>
      <family val="2"/>
      <charset val="204"/>
    </font>
    <font>
      <sz val="11"/>
      <name val="Arial Cyr"/>
      <charset val="204"/>
    </font>
    <font>
      <b/>
      <sz val="11"/>
      <name val="Verdana"/>
      <family val="2"/>
      <charset val="204"/>
    </font>
    <font>
      <sz val="11"/>
      <color indexed="8"/>
      <name val="Verdana"/>
      <family val="2"/>
      <charset val="204"/>
    </font>
    <font>
      <b/>
      <sz val="11"/>
      <color indexed="8"/>
      <name val="Verdana"/>
      <family val="2"/>
      <charset val="204"/>
    </font>
    <font>
      <b/>
      <sz val="8"/>
      <color indexed="8"/>
      <name val="Tahoma"/>
      <family val="2"/>
      <charset val="204"/>
    </font>
    <font>
      <sz val="8"/>
      <color indexed="8"/>
      <name val="Tahoma"/>
      <family val="2"/>
      <charset val="204"/>
    </font>
    <font>
      <sz val="11"/>
      <color theme="1"/>
      <name val="Calibri"/>
      <family val="2"/>
      <scheme val="minor"/>
    </font>
    <font>
      <b/>
      <sz val="10"/>
      <name val="Verdana"/>
      <family val="2"/>
      <charset val="204"/>
    </font>
    <font>
      <sz val="11"/>
      <color indexed="8"/>
      <name val="Calibri"/>
      <family val="2"/>
      <charset val="204"/>
    </font>
    <font>
      <sz val="10"/>
      <color indexed="8"/>
      <name val="Verdana"/>
      <family val="2"/>
      <charset val="204"/>
    </font>
    <font>
      <b/>
      <sz val="14"/>
      <color indexed="8"/>
      <name val="Verdana"/>
      <family val="2"/>
      <charset val="204"/>
    </font>
    <font>
      <sz val="8"/>
      <color indexed="8"/>
      <name val="Verdana"/>
      <family val="2"/>
      <charset val="204"/>
    </font>
    <font>
      <b/>
      <sz val="12"/>
      <name val="Verdana"/>
      <family val="2"/>
      <charset val="1"/>
    </font>
    <font>
      <sz val="12"/>
      <name val="Verdana"/>
      <family val="2"/>
      <charset val="1"/>
    </font>
    <font>
      <b/>
      <i/>
      <sz val="12"/>
      <name val="Verdana"/>
      <family val="2"/>
      <charset val="1"/>
    </font>
    <font>
      <b/>
      <sz val="7"/>
      <name val="Verdana"/>
      <family val="2"/>
      <charset val="1"/>
    </font>
    <font>
      <sz val="12"/>
      <color indexed="8"/>
      <name val="Verdana"/>
      <family val="2"/>
      <charset val="1"/>
    </font>
    <font>
      <b/>
      <sz val="14"/>
      <name val="Verdana"/>
      <family val="2"/>
      <charset val="1"/>
    </font>
    <font>
      <sz val="11"/>
      <name val="Verdana"/>
      <family val="2"/>
      <charset val="1"/>
    </font>
    <font>
      <sz val="7"/>
      <name val="Verdana"/>
      <family val="2"/>
      <charset val="204"/>
    </font>
    <font>
      <sz val="12"/>
      <color indexed="9"/>
      <name val="Verdana"/>
      <family val="2"/>
      <charset val="1"/>
    </font>
    <font>
      <sz val="12"/>
      <color indexed="43"/>
      <name val="Verdana"/>
      <family val="2"/>
      <charset val="1"/>
    </font>
    <font>
      <b/>
      <sz val="9"/>
      <name val="Verdana"/>
      <family val="2"/>
      <charset val="204"/>
    </font>
    <font>
      <i/>
      <sz val="9"/>
      <name val="Verdana"/>
      <family val="2"/>
      <charset val="204"/>
    </font>
    <font>
      <b/>
      <vertAlign val="superscript"/>
      <sz val="9"/>
      <name val="Verdana"/>
      <family val="2"/>
      <charset val="204"/>
    </font>
    <font>
      <sz val="10"/>
      <name val="Arial"/>
      <family val="2"/>
      <charset val="1"/>
    </font>
    <font>
      <sz val="9"/>
      <color indexed="8"/>
      <name val="Verdana"/>
      <family val="2"/>
      <charset val="204"/>
    </font>
    <font>
      <b/>
      <sz val="9"/>
      <color indexed="10"/>
      <name val="Verdana"/>
      <family val="2"/>
      <charset val="204"/>
    </font>
    <font>
      <sz val="11"/>
      <color theme="1"/>
      <name val="Verdana"/>
      <family val="2"/>
      <charset val="204"/>
    </font>
    <font>
      <sz val="10"/>
      <name val="Times New Roman"/>
      <family val="1"/>
      <charset val="204"/>
    </font>
    <font>
      <sz val="11"/>
      <name val="Calibri"/>
      <family val="2"/>
      <charset val="204"/>
    </font>
    <font>
      <b/>
      <i/>
      <sz val="14"/>
      <name val="Verdana"/>
      <family val="2"/>
      <charset val="204"/>
    </font>
    <font>
      <sz val="7"/>
      <color indexed="8"/>
      <name val="Verdana"/>
      <family val="2"/>
      <charset val="204"/>
    </font>
    <font>
      <sz val="7"/>
      <color rgb="FF00B050"/>
      <name val="Verdana"/>
      <family val="2"/>
      <charset val="204"/>
    </font>
    <font>
      <sz val="7"/>
      <color rgb="FFFF0000"/>
      <name val="Verdana"/>
      <family val="2"/>
      <charset val="204"/>
    </font>
    <font>
      <i/>
      <sz val="7"/>
      <color indexed="8"/>
      <name val="Verdana"/>
      <family val="2"/>
      <charset val="204"/>
    </font>
    <font>
      <sz val="10"/>
      <color indexed="8"/>
      <name val="Arial"/>
      <family val="2"/>
      <charset val="204"/>
    </font>
    <font>
      <sz val="11"/>
      <color theme="1"/>
      <name val="Arial Cyr"/>
      <charset val="204"/>
    </font>
    <font>
      <sz val="10"/>
      <color theme="1"/>
      <name val="Arial Cyr"/>
      <charset val="204"/>
    </font>
    <font>
      <b/>
      <sz val="22"/>
      <name val="Verdana"/>
      <family val="2"/>
      <charset val="204"/>
    </font>
    <font>
      <sz val="10"/>
      <color indexed="8"/>
      <name val="Arial Cyr"/>
      <family val="2"/>
    </font>
    <font>
      <sz val="10"/>
      <color indexed="8"/>
      <name val="Times New Roman"/>
      <family val="1"/>
      <charset val="204"/>
    </font>
    <font>
      <sz val="8"/>
      <color theme="0"/>
      <name val="Arial"/>
      <family val="2"/>
      <charset val="204"/>
    </font>
    <font>
      <sz val="9"/>
      <name val="Times New Roman"/>
      <family val="1"/>
      <charset val="204"/>
    </font>
    <font>
      <sz val="11"/>
      <name val="Times New Roman"/>
      <family val="1"/>
      <charset val="204"/>
    </font>
    <font>
      <b/>
      <sz val="22"/>
      <name val="Times New Roman"/>
      <family val="1"/>
      <charset val="204"/>
    </font>
    <font>
      <b/>
      <sz val="12"/>
      <name val="Times New Roman"/>
      <family val="1"/>
      <charset val="204"/>
    </font>
    <font>
      <b/>
      <sz val="11"/>
      <color theme="0"/>
      <name val="Times New Roman"/>
      <family val="1"/>
      <charset val="204"/>
    </font>
    <font>
      <b/>
      <sz val="10"/>
      <name val="Times New Roman"/>
      <family val="1"/>
      <charset val="204"/>
    </font>
    <font>
      <b/>
      <sz val="10"/>
      <color indexed="12"/>
      <name val="Times New Roman"/>
      <family val="1"/>
      <charset val="204"/>
    </font>
    <font>
      <b/>
      <sz val="10"/>
      <color indexed="8"/>
      <name val="Times New Roman"/>
      <family val="1"/>
      <charset val="204"/>
    </font>
    <font>
      <vertAlign val="superscript"/>
      <sz val="10"/>
      <name val="Times New Roman"/>
      <family val="1"/>
      <charset val="204"/>
    </font>
    <font>
      <u/>
      <sz val="10"/>
      <name val="Times New Roman"/>
      <family val="1"/>
      <charset val="204"/>
    </font>
    <font>
      <u/>
      <sz val="10"/>
      <color indexed="8"/>
      <name val="Times New Roman"/>
      <family val="1"/>
      <charset val="204"/>
    </font>
    <font>
      <b/>
      <sz val="10"/>
      <color rgb="FF000000"/>
      <name val="Times New Roman"/>
      <family val="1"/>
      <charset val="204"/>
    </font>
    <font>
      <sz val="10"/>
      <color indexed="10"/>
      <name val="Times New Roman"/>
      <family val="1"/>
      <charset val="204"/>
    </font>
    <font>
      <b/>
      <u/>
      <sz val="10"/>
      <name val="Times New Roman"/>
      <family val="1"/>
      <charset val="204"/>
    </font>
    <font>
      <b/>
      <sz val="10"/>
      <color rgb="FFFF0000"/>
      <name val="Times New Roman"/>
      <family val="1"/>
      <charset val="204"/>
    </font>
    <font>
      <sz val="10"/>
      <color rgb="FF000000"/>
      <name val="Times New Roman"/>
      <family val="1"/>
      <charset val="204"/>
    </font>
    <font>
      <b/>
      <sz val="10"/>
      <color indexed="10"/>
      <name val="Times New Roman"/>
      <family val="1"/>
      <charset val="204"/>
    </font>
    <font>
      <sz val="10"/>
      <color rgb="FFFF0000"/>
      <name val="Times New Roman"/>
      <family val="1"/>
      <charset val="204"/>
    </font>
    <font>
      <sz val="10"/>
      <color theme="1"/>
      <name val="Times New Roman"/>
      <family val="1"/>
      <charset val="204"/>
    </font>
    <font>
      <b/>
      <sz val="10"/>
      <color rgb="FF0000FF"/>
      <name val="Times New Roman"/>
      <family val="1"/>
      <charset val="204"/>
    </font>
    <font>
      <sz val="11"/>
      <color theme="1"/>
      <name val="Times New Roman"/>
      <family val="1"/>
      <charset val="204"/>
    </font>
    <font>
      <b/>
      <sz val="11"/>
      <color theme="1"/>
      <name val="Times New Roman"/>
      <family val="1"/>
      <charset val="204"/>
    </font>
    <font>
      <b/>
      <vertAlign val="superscript"/>
      <sz val="10"/>
      <name val="Times New Roman"/>
      <family val="1"/>
      <charset val="204"/>
    </font>
    <font>
      <i/>
      <sz val="11"/>
      <name val="Times New Roman"/>
      <family val="1"/>
      <charset val="204"/>
    </font>
    <font>
      <i/>
      <sz val="11"/>
      <color theme="0"/>
      <name val="Times New Roman"/>
      <family val="1"/>
      <charset val="204"/>
    </font>
    <font>
      <sz val="11"/>
      <color theme="0"/>
      <name val="Times New Roman"/>
      <family val="1"/>
      <charset val="204"/>
    </font>
    <font>
      <b/>
      <i/>
      <sz val="11"/>
      <color theme="0"/>
      <name val="Times New Roman"/>
      <family val="1"/>
      <charset val="204"/>
    </font>
    <font>
      <b/>
      <i/>
      <sz val="14"/>
      <name val="Times New Roman"/>
      <family val="1"/>
      <charset val="204"/>
    </font>
  </fonts>
  <fills count="2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23"/>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26"/>
      </patternFill>
    </fill>
    <fill>
      <patternFill patternType="solid">
        <fgColor indexed="9"/>
        <bgColor indexed="26"/>
      </patternFill>
    </fill>
    <fill>
      <patternFill patternType="solid">
        <fgColor indexed="13"/>
        <bgColor indexed="3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31"/>
        <bgColor indexed="27"/>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79998168889431442"/>
        <bgColor indexed="27"/>
      </patternFill>
    </fill>
    <fill>
      <patternFill patternType="solid">
        <fgColor theme="8" tint="-0.249977111117893"/>
        <bgColor indexed="64"/>
      </patternFill>
    </fill>
    <fill>
      <patternFill patternType="solid">
        <fgColor theme="0" tint="-0.34998626667073579"/>
        <bgColor indexed="64"/>
      </patternFill>
    </fill>
    <fill>
      <patternFill patternType="solid">
        <fgColor rgb="FF00B050"/>
        <bgColor indexed="3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auto="1"/>
      </right>
      <top style="thin">
        <color auto="1"/>
      </top>
      <bottom style="thin">
        <color auto="1"/>
      </bottom>
      <diagonal/>
    </border>
    <border>
      <left style="hair">
        <color indexed="8"/>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32">
    <xf numFmtId="0" fontId="0" fillId="0" borderId="0"/>
    <xf numFmtId="0" fontId="3" fillId="0" borderId="0" applyNumberFormat="0" applyFill="0" applyBorder="0" applyAlignment="0" applyProtection="0">
      <alignment vertical="top"/>
      <protection locked="0"/>
    </xf>
    <xf numFmtId="0" fontId="5" fillId="0" borderId="0"/>
    <xf numFmtId="0" fontId="8" fillId="0" borderId="0"/>
    <xf numFmtId="0" fontId="11" fillId="0" borderId="0">
      <alignment horizontal="left"/>
    </xf>
    <xf numFmtId="0" fontId="13" fillId="0" borderId="0"/>
    <xf numFmtId="0" fontId="19" fillId="0" borderId="0"/>
    <xf numFmtId="0" fontId="4" fillId="0" borderId="0"/>
    <xf numFmtId="0" fontId="8" fillId="0" borderId="0"/>
    <xf numFmtId="0" fontId="11" fillId="0" borderId="0">
      <alignment horizontal="left"/>
    </xf>
    <xf numFmtId="164" fontId="4" fillId="0" borderId="0" applyFont="0" applyFill="0" applyBorder="0" applyAlignment="0" applyProtection="0"/>
    <xf numFmtId="0" fontId="8" fillId="0" borderId="0"/>
    <xf numFmtId="0" fontId="8" fillId="0" borderId="0"/>
    <xf numFmtId="0" fontId="4" fillId="0" borderId="0"/>
    <xf numFmtId="0" fontId="36" fillId="0" borderId="0"/>
    <xf numFmtId="0" fontId="11" fillId="0" borderId="0">
      <alignment horizontal="left"/>
    </xf>
    <xf numFmtId="0" fontId="8" fillId="0" borderId="0"/>
    <xf numFmtId="0" fontId="11" fillId="0" borderId="0"/>
    <xf numFmtId="0" fontId="1" fillId="0" borderId="0"/>
    <xf numFmtId="0" fontId="1" fillId="0" borderId="0"/>
    <xf numFmtId="0" fontId="38" fillId="0" borderId="0"/>
    <xf numFmtId="0" fontId="4" fillId="0" borderId="0"/>
    <xf numFmtId="0" fontId="8" fillId="0" borderId="0"/>
    <xf numFmtId="0" fontId="55" fillId="0" borderId="0"/>
    <xf numFmtId="0" fontId="66" fillId="0" borderId="0"/>
    <xf numFmtId="0" fontId="38" fillId="0" borderId="0"/>
    <xf numFmtId="0" fontId="8" fillId="0" borderId="0"/>
    <xf numFmtId="0" fontId="38" fillId="0" borderId="0"/>
    <xf numFmtId="0" fontId="67" fillId="0" borderId="0"/>
    <xf numFmtId="0" fontId="68" fillId="0" borderId="0"/>
    <xf numFmtId="0" fontId="4" fillId="0" borderId="0"/>
    <xf numFmtId="0" fontId="70" fillId="0" borderId="0"/>
  </cellStyleXfs>
  <cellXfs count="493">
    <xf numFmtId="0" fontId="0" fillId="0" borderId="0" xfId="0"/>
    <xf numFmtId="164" fontId="0" fillId="2" borderId="0" xfId="0" applyNumberFormat="1" applyFill="1" applyAlignment="1">
      <alignment horizontal="center"/>
    </xf>
    <xf numFmtId="0" fontId="0" fillId="2" borderId="0" xfId="0" applyFill="1"/>
    <xf numFmtId="0" fontId="4" fillId="0" borderId="0" xfId="0" applyFont="1" applyAlignment="1">
      <alignment vertical="center"/>
    </xf>
    <xf numFmtId="164" fontId="0" fillId="0" borderId="0" xfId="0" applyNumberFormat="1" applyAlignment="1">
      <alignment horizontal="center"/>
    </xf>
    <xf numFmtId="0" fontId="0" fillId="0" borderId="2" xfId="0" applyBorder="1" applyAlignment="1">
      <alignment horizontal="right" vertical="center"/>
    </xf>
    <xf numFmtId="0" fontId="0" fillId="4" borderId="3" xfId="0" applyFill="1" applyBorder="1" applyAlignment="1">
      <alignment vertical="center"/>
    </xf>
    <xf numFmtId="0" fontId="0" fillId="0" borderId="3" xfId="0" applyBorder="1" applyAlignment="1">
      <alignment vertical="center"/>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lignment horizontal="right" vertical="center"/>
    </xf>
    <xf numFmtId="0" fontId="0" fillId="0" borderId="6" xfId="0" applyBorder="1" applyAlignment="1" applyProtection="1">
      <alignment vertical="center"/>
      <protection locked="0"/>
    </xf>
    <xf numFmtId="0" fontId="0" fillId="0" borderId="7" xfId="0" applyBorder="1" applyAlignment="1">
      <alignment horizontal="right" vertical="center"/>
    </xf>
    <xf numFmtId="0" fontId="0" fillId="4" borderId="8" xfId="0" applyFill="1" applyBorder="1" applyAlignment="1">
      <alignment vertical="center"/>
    </xf>
    <xf numFmtId="0" fontId="0" fillId="0" borderId="8" xfId="0" applyBorder="1" applyAlignment="1">
      <alignment vertical="center"/>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0" fillId="0" borderId="0" xfId="0" applyAlignment="1">
      <alignment horizontal="right" vertical="center"/>
    </xf>
    <xf numFmtId="0" fontId="0" fillId="0" borderId="0" xfId="0" applyAlignment="1">
      <alignment vertical="center"/>
    </xf>
    <xf numFmtId="3" fontId="0" fillId="0" borderId="0" xfId="0" applyNumberFormat="1" applyAlignment="1">
      <alignment vertical="center"/>
    </xf>
    <xf numFmtId="3" fontId="0" fillId="6" borderId="8" xfId="0" applyNumberFormat="1" applyFill="1" applyBorder="1" applyAlignment="1">
      <alignment vertical="center"/>
    </xf>
    <xf numFmtId="164" fontId="0" fillId="0" borderId="0" xfId="0" applyNumberFormat="1"/>
    <xf numFmtId="0" fontId="0" fillId="0" borderId="0" xfId="0" applyAlignment="1">
      <alignment wrapText="1"/>
    </xf>
    <xf numFmtId="0" fontId="14" fillId="0" borderId="0" xfId="0" applyFont="1"/>
    <xf numFmtId="0" fontId="5" fillId="0" borderId="0" xfId="0" applyFont="1"/>
    <xf numFmtId="0" fontId="15" fillId="0" borderId="0" xfId="0" applyFont="1" applyAlignment="1">
      <alignment horizontal="right"/>
    </xf>
    <xf numFmtId="0" fontId="16" fillId="0" borderId="0" xfId="0" applyFont="1"/>
    <xf numFmtId="0" fontId="7" fillId="0" borderId="0" xfId="0" applyFont="1"/>
    <xf numFmtId="0" fontId="14" fillId="0" borderId="0" xfId="0" applyFont="1" applyAlignment="1">
      <alignment vertical="top"/>
    </xf>
    <xf numFmtId="0" fontId="17" fillId="0" borderId="0" xfId="0" applyFont="1"/>
    <xf numFmtId="0" fontId="0" fillId="0" borderId="0" xfId="0" applyAlignment="1">
      <alignment vertical="top"/>
    </xf>
    <xf numFmtId="0" fontId="10" fillId="0" borderId="0" xfId="0" applyFont="1" applyAlignment="1">
      <alignment horizontal="right"/>
    </xf>
    <xf numFmtId="0" fontId="18" fillId="0" borderId="0" xfId="0" applyFont="1"/>
    <xf numFmtId="0" fontId="10" fillId="0" borderId="0" xfId="0" applyFont="1"/>
    <xf numFmtId="0" fontId="0" fillId="0" borderId="11" xfId="0" applyBorder="1"/>
    <xf numFmtId="0" fontId="0" fillId="0" borderId="0" xfId="0" applyAlignment="1">
      <alignment horizontal="centerContinuous"/>
    </xf>
    <xf numFmtId="0" fontId="5" fillId="0" borderId="0" xfId="0" applyFont="1" applyAlignment="1">
      <alignment horizontal="centerContinuous"/>
    </xf>
    <xf numFmtId="0" fontId="7" fillId="0" borderId="0" xfId="0" applyFont="1" applyAlignment="1">
      <alignment horizontal="right" vertical="center"/>
    </xf>
    <xf numFmtId="0" fontId="0" fillId="9" borderId="0" xfId="0" applyFill="1" applyAlignment="1">
      <alignment vertical="center"/>
    </xf>
    <xf numFmtId="49" fontId="0" fillId="0" borderId="0" xfId="0" applyNumberFormat="1" applyAlignment="1">
      <alignment horizontal="center"/>
    </xf>
    <xf numFmtId="3" fontId="0" fillId="0" borderId="8" xfId="0" applyNumberFormat="1" applyBorder="1" applyAlignment="1">
      <alignment vertical="center"/>
    </xf>
    <xf numFmtId="0" fontId="0" fillId="9" borderId="0" xfId="0" applyFill="1"/>
    <xf numFmtId="0" fontId="0" fillId="0" borderId="0" xfId="0" applyAlignment="1">
      <alignment horizontal="right"/>
    </xf>
    <xf numFmtId="164" fontId="0" fillId="0" borderId="0" xfId="0" applyNumberFormat="1" applyAlignment="1">
      <alignment horizontal="right"/>
    </xf>
    <xf numFmtId="0" fontId="0" fillId="10" borderId="0" xfId="0" applyFill="1"/>
    <xf numFmtId="14" fontId="0" fillId="9" borderId="0" xfId="0" applyNumberFormat="1" applyFill="1"/>
    <xf numFmtId="0" fontId="0" fillId="9" borderId="6" xfId="0" applyFill="1" applyBorder="1" applyAlignment="1" applyProtection="1">
      <alignment vertical="center"/>
      <protection locked="0"/>
    </xf>
    <xf numFmtId="0" fontId="3" fillId="0" borderId="0" xfId="1" applyAlignment="1" applyProtection="1">
      <alignment horizontal="center" vertical="center"/>
    </xf>
    <xf numFmtId="0" fontId="0" fillId="9" borderId="4" xfId="0" applyFill="1" applyBorder="1" applyAlignment="1" applyProtection="1">
      <alignment vertical="center"/>
      <protection locked="0"/>
    </xf>
    <xf numFmtId="3" fontId="0" fillId="0" borderId="0" xfId="0" applyNumberFormat="1"/>
    <xf numFmtId="0" fontId="20"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1" fillId="0" borderId="0" xfId="0" applyFont="1" applyAlignment="1">
      <alignment vertical="center"/>
    </xf>
    <xf numFmtId="0" fontId="25" fillId="0" borderId="0" xfId="0" applyFont="1" applyAlignment="1" applyProtection="1">
      <alignment vertical="center"/>
      <protection locked="0"/>
    </xf>
    <xf numFmtId="0" fontId="27" fillId="0" borderId="0" xfId="0" applyFont="1" applyAlignment="1">
      <alignment vertical="center"/>
    </xf>
    <xf numFmtId="0" fontId="21" fillId="0" borderId="0" xfId="0" applyFont="1"/>
    <xf numFmtId="0" fontId="12" fillId="0" borderId="0" xfId="0" applyFont="1" applyAlignment="1">
      <alignment horizontal="justify" vertical="center"/>
    </xf>
    <xf numFmtId="0" fontId="24" fillId="0" borderId="0" xfId="0" applyFont="1" applyAlignment="1">
      <alignment vertical="center"/>
    </xf>
    <xf numFmtId="0" fontId="24" fillId="0" borderId="0" xfId="0" applyFont="1"/>
    <xf numFmtId="0" fontId="24" fillId="0" borderId="0" xfId="0" applyFont="1" applyAlignment="1">
      <alignment wrapText="1"/>
    </xf>
    <xf numFmtId="49" fontId="24" fillId="0" borderId="0" xfId="0" applyNumberFormat="1" applyFont="1" applyAlignment="1">
      <alignment vertical="center"/>
    </xf>
    <xf numFmtId="0" fontId="31" fillId="0" borderId="0" xfId="0" applyFont="1"/>
    <xf numFmtId="0" fontId="32" fillId="0" borderId="0" xfId="2" applyFont="1"/>
    <xf numFmtId="0" fontId="32" fillId="0" borderId="12" xfId="2" applyFont="1" applyBorder="1" applyAlignment="1">
      <alignment horizontal="center" vertical="center" textRotation="90" wrapText="1"/>
    </xf>
    <xf numFmtId="0" fontId="32" fillId="0" borderId="13" xfId="2" applyFont="1" applyBorder="1" applyAlignment="1">
      <alignment horizontal="center" vertical="center" wrapText="1"/>
    </xf>
    <xf numFmtId="1" fontId="32" fillId="0" borderId="12" xfId="2" applyNumberFormat="1" applyFont="1" applyBorder="1" applyAlignment="1">
      <alignment horizontal="center" vertical="center" textRotation="90" wrapText="1"/>
    </xf>
    <xf numFmtId="0" fontId="3" fillId="0" borderId="0" xfId="1" applyAlignment="1" applyProtection="1"/>
    <xf numFmtId="0" fontId="32" fillId="0" borderId="12" xfId="2" applyFont="1" applyBorder="1" applyAlignment="1">
      <alignment vertical="center" wrapText="1"/>
    </xf>
    <xf numFmtId="0" fontId="32" fillId="0" borderId="12" xfId="2" applyFont="1" applyBorder="1"/>
    <xf numFmtId="0" fontId="41" fillId="0" borderId="12" xfId="2" applyFont="1" applyBorder="1" applyAlignment="1">
      <alignment horizontal="right" vertical="top"/>
    </xf>
    <xf numFmtId="3" fontId="32" fillId="7" borderId="12" xfId="2" applyNumberFormat="1" applyFont="1" applyFill="1" applyBorder="1"/>
    <xf numFmtId="165" fontId="32" fillId="0" borderId="12" xfId="2" applyNumberFormat="1" applyFont="1" applyBorder="1"/>
    <xf numFmtId="3" fontId="32" fillId="0" borderId="12" xfId="2" applyNumberFormat="1" applyFont="1" applyBorder="1"/>
    <xf numFmtId="0" fontId="42" fillId="0" borderId="0" xfId="2" applyFont="1" applyAlignment="1">
      <alignment horizontal="left" vertical="center"/>
    </xf>
    <xf numFmtId="0" fontId="43" fillId="0" borderId="0" xfId="2" applyFont="1"/>
    <xf numFmtId="0" fontId="45" fillId="0" borderId="0" xfId="2" applyFont="1" applyAlignment="1">
      <alignment horizontal="left" vertical="top" wrapText="1"/>
    </xf>
    <xf numFmtId="0" fontId="48" fillId="0" borderId="0" xfId="2" applyFont="1"/>
    <xf numFmtId="3" fontId="33" fillId="7" borderId="0" xfId="2" applyNumberFormat="1" applyFont="1" applyFill="1" applyAlignment="1">
      <alignment vertical="top" wrapText="1"/>
    </xf>
    <xf numFmtId="3" fontId="31" fillId="0" borderId="0" xfId="2" applyNumberFormat="1" applyFont="1" applyAlignment="1">
      <alignment vertical="center" wrapText="1"/>
    </xf>
    <xf numFmtId="2" fontId="32" fillId="0" borderId="0" xfId="2" applyNumberFormat="1" applyFont="1"/>
    <xf numFmtId="0" fontId="42" fillId="0" borderId="0" xfId="2" applyFont="1" applyAlignment="1">
      <alignment horizontal="left" vertical="top"/>
    </xf>
    <xf numFmtId="0" fontId="50" fillId="0" borderId="0" xfId="2" applyFont="1" applyAlignment="1">
      <alignment horizontal="left"/>
    </xf>
    <xf numFmtId="0" fontId="43" fillId="0" borderId="0" xfId="2" applyFont="1" applyAlignment="1">
      <alignment horizontal="left"/>
    </xf>
    <xf numFmtId="0" fontId="51" fillId="0" borderId="0" xfId="2" applyFont="1" applyAlignment="1">
      <alignment horizontal="left"/>
    </xf>
    <xf numFmtId="0" fontId="42" fillId="0" borderId="0" xfId="2" applyFont="1" applyAlignment="1">
      <alignment horizontal="left"/>
    </xf>
    <xf numFmtId="0" fontId="52" fillId="18" borderId="12" xfId="0" applyFont="1" applyFill="1" applyBorder="1" applyAlignment="1">
      <alignment horizontal="center" vertical="center" wrapText="1"/>
    </xf>
    <xf numFmtId="0" fontId="52" fillId="18" borderId="13" xfId="0" applyFont="1" applyFill="1" applyBorder="1" applyAlignment="1">
      <alignment horizontal="center" vertical="center" wrapText="1"/>
    </xf>
    <xf numFmtId="0" fontId="53" fillId="19" borderId="13" xfId="0" applyFont="1" applyFill="1" applyBorder="1" applyAlignment="1">
      <alignment horizontal="center" vertical="center" wrapText="1"/>
    </xf>
    <xf numFmtId="0" fontId="53" fillId="19" borderId="15" xfId="0" applyFont="1" applyFill="1" applyBorder="1" applyAlignment="1">
      <alignment horizontal="center" vertical="center"/>
    </xf>
    <xf numFmtId="0" fontId="20" fillId="20" borderId="12" xfId="0" applyFont="1" applyFill="1" applyBorder="1" applyAlignment="1">
      <alignment horizontal="center" vertical="top"/>
    </xf>
    <xf numFmtId="0" fontId="52" fillId="20" borderId="12" xfId="0" applyFont="1" applyFill="1" applyBorder="1" applyAlignment="1">
      <alignment horizontal="left" vertical="top" wrapText="1"/>
    </xf>
    <xf numFmtId="1" fontId="20" fillId="20" borderId="12" xfId="0" applyNumberFormat="1" applyFont="1" applyFill="1" applyBorder="1" applyAlignment="1">
      <alignment horizontal="center" vertical="top"/>
    </xf>
    <xf numFmtId="3" fontId="20" fillId="20" borderId="12" xfId="0" applyNumberFormat="1" applyFont="1" applyFill="1" applyBorder="1"/>
    <xf numFmtId="3" fontId="52" fillId="20" borderId="12" xfId="0" applyNumberFormat="1" applyFont="1" applyFill="1" applyBorder="1" applyAlignment="1">
      <alignment horizontal="right" vertical="center"/>
    </xf>
    <xf numFmtId="0" fontId="49" fillId="0" borderId="12" xfId="0" applyFont="1" applyBorder="1" applyAlignment="1">
      <alignment horizontal="right" vertical="top"/>
    </xf>
    <xf numFmtId="0" fontId="56" fillId="11" borderId="12" xfId="23" applyFont="1" applyFill="1" applyBorder="1" applyAlignment="1">
      <alignment vertical="top" wrapText="1"/>
    </xf>
    <xf numFmtId="0" fontId="20" fillId="0" borderId="12" xfId="0" applyFont="1" applyBorder="1" applyAlignment="1">
      <alignment horizontal="center" vertical="top"/>
    </xf>
    <xf numFmtId="1" fontId="20" fillId="0" borderId="12" xfId="0" applyNumberFormat="1" applyFont="1" applyBorder="1" applyAlignment="1">
      <alignment horizontal="center" vertical="center"/>
    </xf>
    <xf numFmtId="3" fontId="20" fillId="0" borderId="12" xfId="0" applyNumberFormat="1" applyFont="1" applyBorder="1" applyAlignment="1">
      <alignment vertical="center"/>
    </xf>
    <xf numFmtId="0" fontId="20" fillId="7" borderId="12" xfId="15" applyFont="1" applyFill="1" applyBorder="1" applyAlignment="1">
      <alignment vertical="top" wrapText="1"/>
    </xf>
    <xf numFmtId="0" fontId="20" fillId="0" borderId="12" xfId="15" applyFont="1" applyBorder="1" applyAlignment="1">
      <alignment horizontal="center" vertical="top"/>
    </xf>
    <xf numFmtId="1" fontId="20" fillId="0" borderId="12" xfId="15" applyNumberFormat="1" applyFont="1" applyBorder="1" applyAlignment="1">
      <alignment horizontal="center" vertical="center"/>
    </xf>
    <xf numFmtId="1" fontId="20" fillId="0" borderId="12" xfId="15" applyNumberFormat="1" applyFont="1" applyBorder="1" applyAlignment="1">
      <alignment horizontal="right" vertical="center"/>
    </xf>
    <xf numFmtId="0" fontId="20" fillId="11" borderId="12" xfId="23" applyFont="1" applyFill="1" applyBorder="1" applyAlignment="1">
      <alignment vertical="top" wrapText="1"/>
    </xf>
    <xf numFmtId="0" fontId="49" fillId="20" borderId="12" xfId="0" applyFont="1" applyFill="1" applyBorder="1" applyAlignment="1">
      <alignment horizontal="right" vertical="top"/>
    </xf>
    <xf numFmtId="1" fontId="20" fillId="20" borderId="12" xfId="0" applyNumberFormat="1" applyFont="1" applyFill="1" applyBorder="1" applyAlignment="1">
      <alignment horizontal="center" vertical="center"/>
    </xf>
    <xf numFmtId="3" fontId="20" fillId="20" borderId="12" xfId="0" applyNumberFormat="1" applyFont="1" applyFill="1" applyBorder="1" applyAlignment="1">
      <alignment vertical="center"/>
    </xf>
    <xf numFmtId="3" fontId="52" fillId="20" borderId="12" xfId="0" applyNumberFormat="1" applyFont="1" applyFill="1" applyBorder="1" applyAlignment="1">
      <alignment vertical="center"/>
    </xf>
    <xf numFmtId="0" fontId="20" fillId="0" borderId="12" xfId="0" applyFont="1" applyBorder="1" applyAlignment="1">
      <alignment horizontal="center" vertical="center"/>
    </xf>
    <xf numFmtId="0" fontId="56" fillId="12" borderId="12" xfId="23" applyFont="1" applyFill="1" applyBorder="1" applyAlignment="1">
      <alignment vertical="top" wrapText="1"/>
    </xf>
    <xf numFmtId="3" fontId="20" fillId="0" borderId="12" xfId="0" applyNumberFormat="1" applyFont="1" applyBorder="1" applyAlignment="1">
      <alignment horizontal="right" vertical="center"/>
    </xf>
    <xf numFmtId="0" fontId="20" fillId="18" borderId="12" xfId="0" applyFont="1" applyFill="1" applyBorder="1" applyAlignment="1">
      <alignment horizontal="center" vertical="top"/>
    </xf>
    <xf numFmtId="0" fontId="52" fillId="18" borderId="12" xfId="0" applyFont="1" applyFill="1" applyBorder="1" applyAlignment="1">
      <alignment horizontal="left" vertical="top" wrapText="1"/>
    </xf>
    <xf numFmtId="1" fontId="20" fillId="18" borderId="12" xfId="0" applyNumberFormat="1" applyFont="1" applyFill="1" applyBorder="1" applyAlignment="1">
      <alignment horizontal="center" vertical="top"/>
    </xf>
    <xf numFmtId="4" fontId="20" fillId="18" borderId="12" xfId="0" applyNumberFormat="1" applyFont="1" applyFill="1" applyBorder="1"/>
    <xf numFmtId="3" fontId="52" fillId="18" borderId="12" xfId="0" applyNumberFormat="1" applyFont="1" applyFill="1" applyBorder="1"/>
    <xf numFmtId="0" fontId="20" fillId="0" borderId="12" xfId="9" applyFont="1" applyBorder="1" applyAlignment="1">
      <alignment horizontal="center" vertical="center" wrapText="1"/>
    </xf>
    <xf numFmtId="49" fontId="20" fillId="0" borderId="12" xfId="9" applyNumberFormat="1" applyFont="1" applyBorder="1" applyAlignment="1">
      <alignment horizontal="center" vertical="center" wrapText="1"/>
    </xf>
    <xf numFmtId="0" fontId="20" fillId="4" borderId="12" xfId="9" applyFont="1" applyFill="1" applyBorder="1" applyAlignment="1">
      <alignment horizontal="center" vertical="center" wrapText="1"/>
    </xf>
    <xf numFmtId="0" fontId="20" fillId="21" borderId="12" xfId="9" applyFont="1" applyFill="1" applyBorder="1" applyAlignment="1">
      <alignment horizontal="center" vertical="center" wrapText="1"/>
    </xf>
    <xf numFmtId="0" fontId="20" fillId="7" borderId="12" xfId="0" applyFont="1" applyFill="1" applyBorder="1" applyAlignment="1">
      <alignment horizontal="center"/>
    </xf>
    <xf numFmtId="0" fontId="20" fillId="21" borderId="12" xfId="0" applyFont="1" applyFill="1" applyBorder="1" applyAlignment="1">
      <alignment horizontal="center"/>
    </xf>
    <xf numFmtId="49" fontId="20" fillId="0" borderId="12" xfId="0" applyNumberFormat="1" applyFont="1" applyBorder="1" applyAlignment="1">
      <alignment horizontal="center"/>
    </xf>
    <xf numFmtId="0" fontId="20" fillId="0" borderId="12" xfId="0" applyFont="1" applyBorder="1" applyAlignment="1">
      <alignment horizontal="center" vertical="center" wrapText="1"/>
    </xf>
    <xf numFmtId="0" fontId="20" fillId="0" borderId="12" xfId="0" applyFont="1" applyBorder="1" applyAlignment="1">
      <alignment horizontal="center"/>
    </xf>
    <xf numFmtId="0" fontId="20" fillId="7" borderId="12" xfId="0" applyFont="1" applyFill="1" applyBorder="1" applyAlignment="1">
      <alignment horizontal="right" vertical="center"/>
    </xf>
    <xf numFmtId="3" fontId="20" fillId="0" borderId="12" xfId="9" applyNumberFormat="1" applyFont="1" applyBorder="1" applyAlignment="1">
      <alignment horizontal="right" vertical="center" wrapText="1"/>
    </xf>
    <xf numFmtId="49" fontId="20" fillId="21" borderId="12" xfId="9" applyNumberFormat="1" applyFont="1" applyFill="1" applyBorder="1" applyAlignment="1">
      <alignment horizontal="center" vertical="center" wrapText="1"/>
    </xf>
    <xf numFmtId="0" fontId="20" fillId="7" borderId="12" xfId="0" applyFont="1" applyFill="1" applyBorder="1"/>
    <xf numFmtId="0" fontId="20" fillId="0" borderId="12" xfId="0" applyFont="1" applyBorder="1" applyAlignment="1">
      <alignment horizontal="left" vertical="top"/>
    </xf>
    <xf numFmtId="49" fontId="20" fillId="0" borderId="12" xfId="0" applyNumberFormat="1" applyFont="1" applyBorder="1" applyAlignment="1">
      <alignment horizontal="center" vertical="center"/>
    </xf>
    <xf numFmtId="49" fontId="20" fillId="21" borderId="12" xfId="9" applyNumberFormat="1" applyFont="1" applyFill="1" applyBorder="1" applyAlignment="1">
      <alignment horizontal="center" vertical="top"/>
    </xf>
    <xf numFmtId="49" fontId="20" fillId="21" borderId="12" xfId="0" applyNumberFormat="1" applyFont="1" applyFill="1" applyBorder="1" applyAlignment="1">
      <alignment horizontal="center"/>
    </xf>
    <xf numFmtId="3" fontId="52" fillId="0" borderId="12" xfId="9" applyNumberFormat="1" applyFont="1" applyBorder="1" applyAlignment="1">
      <alignment horizontal="right" vertical="top"/>
    </xf>
    <xf numFmtId="0" fontId="24" fillId="4" borderId="0" xfId="0" applyFont="1" applyFill="1"/>
    <xf numFmtId="0" fontId="24" fillId="0" borderId="0" xfId="0" applyFont="1" applyAlignment="1">
      <alignment horizontal="center"/>
    </xf>
    <xf numFmtId="165" fontId="24" fillId="0" borderId="12" xfId="2" applyNumberFormat="1" applyFont="1" applyBorder="1"/>
    <xf numFmtId="165" fontId="24" fillId="7" borderId="12" xfId="2" applyNumberFormat="1" applyFont="1" applyFill="1" applyBorder="1"/>
    <xf numFmtId="0" fontId="41" fillId="0" borderId="18" xfId="2" applyFont="1" applyBorder="1" applyAlignment="1">
      <alignment horizontal="right" vertical="top"/>
    </xf>
    <xf numFmtId="0" fontId="60" fillId="0" borderId="0" xfId="0" applyFont="1" applyAlignment="1">
      <alignment vertical="center" wrapText="1"/>
    </xf>
    <xf numFmtId="0" fontId="62" fillId="0" borderId="0" xfId="2" applyFont="1"/>
    <xf numFmtId="0" fontId="62" fillId="0" borderId="0" xfId="2" applyFont="1" applyAlignment="1">
      <alignment textRotation="90"/>
    </xf>
    <xf numFmtId="165" fontId="62" fillId="0" borderId="0" xfId="2" applyNumberFormat="1" applyFont="1"/>
    <xf numFmtId="0" fontId="63" fillId="0" borderId="0" xfId="2" applyFont="1"/>
    <xf numFmtId="0" fontId="63" fillId="17" borderId="0" xfId="2" applyFont="1" applyFill="1"/>
    <xf numFmtId="165" fontId="64" fillId="0" borderId="0" xfId="2" applyNumberFormat="1" applyFont="1"/>
    <xf numFmtId="0" fontId="65" fillId="17" borderId="0" xfId="2" applyFont="1" applyFill="1" applyAlignment="1">
      <alignment horizontal="right"/>
    </xf>
    <xf numFmtId="165" fontId="32" fillId="7" borderId="12" xfId="2" applyNumberFormat="1" applyFont="1" applyFill="1" applyBorder="1"/>
    <xf numFmtId="1" fontId="32" fillId="7" borderId="12" xfId="2" applyNumberFormat="1" applyFont="1" applyFill="1" applyBorder="1"/>
    <xf numFmtId="2" fontId="32" fillId="9" borderId="0" xfId="2" applyNumberFormat="1" applyFont="1" applyFill="1"/>
    <xf numFmtId="165" fontId="24" fillId="9" borderId="12" xfId="2" applyNumberFormat="1" applyFont="1" applyFill="1" applyBorder="1"/>
    <xf numFmtId="3" fontId="24" fillId="0" borderId="0" xfId="0" applyNumberFormat="1" applyFont="1"/>
    <xf numFmtId="0" fontId="59" fillId="0" borderId="0" xfId="0" applyFont="1"/>
    <xf numFmtId="0" fontId="69" fillId="0" borderId="0" xfId="0" applyFont="1" applyAlignment="1">
      <alignment vertical="center"/>
    </xf>
    <xf numFmtId="0" fontId="2" fillId="0" borderId="0" xfId="0" applyFont="1" applyAlignment="1">
      <alignment vertical="center"/>
    </xf>
    <xf numFmtId="0" fontId="30" fillId="0" borderId="0" xfId="0" applyFont="1" applyAlignment="1">
      <alignment vertical="center"/>
    </xf>
    <xf numFmtId="0" fontId="20" fillId="14" borderId="12" xfId="0" applyFont="1" applyFill="1" applyBorder="1" applyAlignment="1">
      <alignment horizontal="right" vertical="center"/>
    </xf>
    <xf numFmtId="0" fontId="31" fillId="0" borderId="0" xfId="11" applyFont="1" applyAlignment="1">
      <alignment vertical="center" wrapText="1"/>
    </xf>
    <xf numFmtId="0" fontId="52" fillId="0" borderId="0" xfId="0" applyFont="1" applyAlignment="1">
      <alignment horizontal="right" vertical="center"/>
    </xf>
    <xf numFmtId="0" fontId="31" fillId="0" borderId="0" xfId="0" applyFont="1" applyAlignment="1">
      <alignment horizontal="center" vertical="center" wrapText="1"/>
    </xf>
    <xf numFmtId="0" fontId="21" fillId="0" borderId="0" xfId="0" applyFont="1" applyAlignment="1">
      <alignment horizontal="center" vertical="center" wrapText="1"/>
    </xf>
    <xf numFmtId="0" fontId="39" fillId="0" borderId="0" xfId="0" applyFont="1" applyAlignment="1">
      <alignment vertical="center" wrapText="1"/>
    </xf>
    <xf numFmtId="0" fontId="21" fillId="0" borderId="0" xfId="0" applyFont="1" applyAlignment="1">
      <alignment vertical="center" wrapText="1"/>
    </xf>
    <xf numFmtId="49" fontId="21" fillId="0" borderId="0" xfId="0" applyNumberFormat="1" applyFont="1" applyAlignment="1">
      <alignment vertical="center" wrapText="1" readingOrder="1"/>
    </xf>
    <xf numFmtId="49" fontId="21" fillId="0" borderId="0" xfId="0" applyNumberFormat="1" applyFont="1" applyAlignment="1">
      <alignment vertical="center" wrapText="1"/>
    </xf>
    <xf numFmtId="49" fontId="37" fillId="0" borderId="0" xfId="0" applyNumberFormat="1" applyFont="1" applyAlignment="1">
      <alignment vertical="center" wrapText="1"/>
    </xf>
    <xf numFmtId="0" fontId="21" fillId="0" borderId="0" xfId="0" applyFont="1" applyAlignment="1">
      <alignment horizontal="left" vertical="center" wrapText="1"/>
    </xf>
    <xf numFmtId="3" fontId="61" fillId="0" borderId="0" xfId="0" applyNumberFormat="1" applyFont="1" applyAlignment="1">
      <alignment horizontal="center" vertical="center" wrapText="1"/>
    </xf>
    <xf numFmtId="3" fontId="20" fillId="0" borderId="0" xfId="0" applyNumberFormat="1" applyFont="1" applyAlignment="1">
      <alignment vertical="center"/>
    </xf>
    <xf numFmtId="3" fontId="0" fillId="9" borderId="12" xfId="0" applyNumberFormat="1" applyFill="1" applyBorder="1" applyAlignment="1">
      <alignment vertical="center"/>
    </xf>
    <xf numFmtId="0" fontId="0" fillId="4" borderId="12" xfId="0" applyFill="1" applyBorder="1" applyAlignment="1">
      <alignment vertical="center"/>
    </xf>
    <xf numFmtId="0" fontId="0" fillId="0" borderId="12" xfId="0" applyBorder="1" applyAlignment="1">
      <alignment vertical="center"/>
    </xf>
    <xf numFmtId="0" fontId="0" fillId="0" borderId="12" xfId="0" applyBorder="1" applyAlignment="1" applyProtection="1">
      <alignment vertical="center"/>
      <protection locked="0"/>
    </xf>
    <xf numFmtId="3" fontId="0" fillId="0" borderId="12" xfId="0" applyNumberFormat="1" applyBorder="1" applyAlignment="1">
      <alignment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Continuous"/>
    </xf>
    <xf numFmtId="0" fontId="7" fillId="5" borderId="26" xfId="0" applyFont="1" applyFill="1" applyBorder="1" applyAlignment="1">
      <alignment horizontal="centerContinuous"/>
    </xf>
    <xf numFmtId="0" fontId="7" fillId="5" borderId="16" xfId="0" applyFont="1" applyFill="1" applyBorder="1" applyAlignment="1">
      <alignment horizontal="centerContinuous"/>
    </xf>
    <xf numFmtId="1" fontId="0" fillId="0" borderId="12" xfId="0" applyNumberFormat="1" applyBorder="1" applyAlignment="1">
      <alignment horizontal="right" vertical="top"/>
    </xf>
    <xf numFmtId="0" fontId="5" fillId="0" borderId="12" xfId="0" applyFont="1" applyBorder="1" applyAlignment="1">
      <alignment horizontal="center" vertical="top"/>
    </xf>
    <xf numFmtId="166" fontId="5" fillId="0" borderId="12" xfId="0" applyNumberFormat="1" applyFont="1" applyBorder="1" applyAlignment="1">
      <alignment horizontal="right" vertical="top"/>
    </xf>
    <xf numFmtId="2" fontId="5" fillId="0" borderId="12" xfId="0" applyNumberFormat="1" applyFont="1" applyBorder="1" applyAlignment="1">
      <alignment horizontal="right" vertical="top"/>
    </xf>
    <xf numFmtId="0" fontId="0" fillId="0" borderId="19" xfId="0" applyBorder="1"/>
    <xf numFmtId="2" fontId="10" fillId="0" borderId="12" xfId="0" applyNumberFormat="1" applyFont="1" applyBorder="1" applyAlignment="1">
      <alignment horizontal="right"/>
    </xf>
    <xf numFmtId="0" fontId="59" fillId="0" borderId="0" xfId="0" applyFont="1" applyAlignment="1">
      <alignment vertical="center"/>
    </xf>
    <xf numFmtId="165" fontId="32" fillId="9" borderId="12" xfId="2" applyNumberFormat="1" applyFont="1" applyFill="1" applyBorder="1"/>
    <xf numFmtId="0" fontId="33" fillId="23" borderId="13" xfId="2" applyFont="1" applyFill="1" applyBorder="1" applyAlignment="1">
      <alignment horizontal="left" vertical="center" wrapText="1"/>
    </xf>
    <xf numFmtId="0" fontId="32" fillId="7" borderId="13" xfId="2" applyFont="1" applyFill="1" applyBorder="1" applyAlignment="1">
      <alignment horizontal="left" vertical="center" wrapText="1"/>
    </xf>
    <xf numFmtId="0" fontId="32" fillId="0" borderId="13" xfId="2" applyFont="1" applyBorder="1" applyAlignment="1">
      <alignment horizontal="left" vertical="center" wrapText="1"/>
    </xf>
    <xf numFmtId="0" fontId="33" fillId="22" borderId="13" xfId="2" applyFont="1" applyFill="1" applyBorder="1" applyAlignment="1">
      <alignment horizontal="left" vertical="center" wrapText="1"/>
    </xf>
    <xf numFmtId="0" fontId="24" fillId="0" borderId="13" xfId="2" applyFont="1" applyBorder="1" applyAlignment="1">
      <alignment horizontal="left" vertical="center" wrapText="1"/>
    </xf>
    <xf numFmtId="0" fontId="24" fillId="7" borderId="13" xfId="2" applyFont="1" applyFill="1" applyBorder="1" applyAlignment="1">
      <alignment horizontal="left" vertical="center" wrapText="1"/>
    </xf>
    <xf numFmtId="0" fontId="24" fillId="0" borderId="12" xfId="2" applyFont="1" applyBorder="1" applyAlignment="1">
      <alignment horizontal="left" vertical="center" wrapText="1"/>
    </xf>
    <xf numFmtId="0" fontId="24" fillId="7" borderId="12" xfId="2" applyFont="1" applyFill="1" applyBorder="1" applyAlignment="1">
      <alignment horizontal="left" vertical="center" wrapText="1"/>
    </xf>
    <xf numFmtId="0" fontId="58" fillId="7" borderId="12" xfId="0" applyFont="1" applyFill="1" applyBorder="1" applyAlignment="1">
      <alignment horizontal="left" vertical="center"/>
    </xf>
    <xf numFmtId="0" fontId="31" fillId="22" borderId="13" xfId="2" applyFont="1" applyFill="1" applyBorder="1" applyAlignment="1">
      <alignment horizontal="left" vertical="center" wrapText="1"/>
    </xf>
    <xf numFmtId="0" fontId="32" fillId="0" borderId="0" xfId="2" applyFont="1" applyAlignment="1">
      <alignment vertical="center"/>
    </xf>
    <xf numFmtId="0" fontId="42" fillId="0" borderId="0" xfId="2" applyFont="1" applyAlignment="1">
      <alignment horizontal="left" vertical="center" wrapText="1"/>
    </xf>
    <xf numFmtId="0" fontId="43" fillId="0" borderId="0" xfId="2" applyFont="1" applyAlignment="1">
      <alignment vertical="center"/>
    </xf>
    <xf numFmtId="0" fontId="44" fillId="0" borderId="0" xfId="2" applyFont="1" applyAlignment="1">
      <alignment vertical="center"/>
    </xf>
    <xf numFmtId="0" fontId="45" fillId="0" borderId="0" xfId="2" applyFont="1" applyAlignment="1">
      <alignment horizontal="left" vertical="center" wrapText="1"/>
    </xf>
    <xf numFmtId="0" fontId="32" fillId="0" borderId="0" xfId="2" applyFont="1" applyAlignment="1">
      <alignment horizontal="left" vertical="center"/>
    </xf>
    <xf numFmtId="0" fontId="43" fillId="0" borderId="0" xfId="2" applyFont="1" applyAlignment="1">
      <alignment horizontal="left" vertical="center"/>
    </xf>
    <xf numFmtId="0" fontId="44" fillId="0" borderId="0" xfId="2" applyFont="1" applyAlignment="1">
      <alignment horizontal="left" vertical="center"/>
    </xf>
    <xf numFmtId="0" fontId="46" fillId="0" borderId="0" xfId="2" applyFont="1" applyAlignment="1">
      <alignment horizontal="left" vertical="center"/>
    </xf>
    <xf numFmtId="0" fontId="48" fillId="0" borderId="0" xfId="2" applyFont="1" applyAlignment="1">
      <alignment wrapText="1"/>
    </xf>
    <xf numFmtId="0" fontId="42" fillId="0" borderId="0" xfId="2" applyFont="1" applyAlignment="1">
      <alignment vertical="center"/>
    </xf>
    <xf numFmtId="0" fontId="48" fillId="0" borderId="0" xfId="2" applyFont="1" applyAlignment="1">
      <alignment vertical="center"/>
    </xf>
    <xf numFmtId="0" fontId="37" fillId="17" borderId="27" xfId="0" applyFont="1" applyFill="1" applyBorder="1" applyAlignment="1">
      <alignment vertical="center"/>
    </xf>
    <xf numFmtId="0" fontId="24" fillId="0" borderId="27" xfId="0" applyFont="1" applyBorder="1" applyAlignment="1">
      <alignment vertical="center"/>
    </xf>
    <xf numFmtId="3" fontId="22" fillId="15" borderId="27" xfId="2" applyNumberFormat="1" applyFont="1" applyFill="1" applyBorder="1" applyAlignment="1">
      <alignment vertical="center" shrinkToFit="1"/>
    </xf>
    <xf numFmtId="0" fontId="24" fillId="0" borderId="27" xfId="0" applyFont="1" applyBorder="1" applyAlignment="1">
      <alignment vertical="center" wrapText="1"/>
    </xf>
    <xf numFmtId="0" fontId="21" fillId="9" borderId="27" xfId="0" applyFont="1" applyFill="1" applyBorder="1" applyAlignment="1">
      <alignment horizontal="center" vertical="center"/>
    </xf>
    <xf numFmtId="0" fontId="24" fillId="0" borderId="27" xfId="0" quotePrefix="1" applyFont="1" applyBorder="1" applyAlignment="1">
      <alignment vertical="center"/>
    </xf>
    <xf numFmtId="0" fontId="24" fillId="24" borderId="27" xfId="0" applyFont="1" applyFill="1" applyBorder="1" applyAlignment="1">
      <alignment vertical="center"/>
    </xf>
    <xf numFmtId="0" fontId="21" fillId="24" borderId="27" xfId="0" applyFont="1" applyFill="1" applyBorder="1" applyAlignment="1">
      <alignment horizontal="center" vertical="center"/>
    </xf>
    <xf numFmtId="0" fontId="32" fillId="0" borderId="27" xfId="2" applyFont="1" applyBorder="1" applyAlignment="1">
      <alignment horizontal="center" vertical="center" textRotation="90" wrapText="1"/>
    </xf>
    <xf numFmtId="0" fontId="32" fillId="0" borderId="27" xfId="2" applyFont="1" applyBorder="1" applyAlignment="1">
      <alignment horizontal="center" vertical="center" wrapText="1"/>
    </xf>
    <xf numFmtId="1" fontId="32" fillId="0" borderId="27" xfId="2" applyNumberFormat="1" applyFont="1" applyBorder="1" applyAlignment="1">
      <alignment horizontal="center" vertical="center" textRotation="90" wrapText="1"/>
    </xf>
    <xf numFmtId="0" fontId="33" fillId="16" borderId="27" xfId="2" applyFont="1" applyFill="1" applyBorder="1" applyAlignment="1">
      <alignment horizontal="left" vertical="center" wrapText="1"/>
    </xf>
    <xf numFmtId="0" fontId="49" fillId="0" borderId="27" xfId="2" applyFont="1" applyBorder="1" applyAlignment="1">
      <alignment horizontal="center" vertical="center"/>
    </xf>
    <xf numFmtId="0" fontId="48" fillId="0" borderId="27" xfId="2" applyFont="1" applyBorder="1" applyAlignment="1">
      <alignment horizontal="left" vertical="center" wrapText="1"/>
    </xf>
    <xf numFmtId="1" fontId="48" fillId="9" borderId="27" xfId="2" applyNumberFormat="1" applyFont="1" applyFill="1" applyBorder="1" applyAlignment="1">
      <alignment horizontal="center" vertical="center" shrinkToFit="1"/>
    </xf>
    <xf numFmtId="3" fontId="48" fillId="0" borderId="27" xfId="2" applyNumberFormat="1" applyFont="1" applyBorder="1" applyAlignment="1">
      <alignment vertical="center" shrinkToFit="1"/>
    </xf>
    <xf numFmtId="0" fontId="48" fillId="0" borderId="27" xfId="2" applyFont="1" applyBorder="1" applyAlignment="1">
      <alignment vertical="center" wrapText="1"/>
    </xf>
    <xf numFmtId="1" fontId="48" fillId="8" borderId="27" xfId="2" applyNumberFormat="1" applyFont="1" applyFill="1" applyBorder="1" applyAlignment="1">
      <alignment horizontal="center" vertical="center" shrinkToFit="1"/>
    </xf>
    <xf numFmtId="0" fontId="48" fillId="7" borderId="27" xfId="2" applyFont="1" applyFill="1" applyBorder="1" applyAlignment="1">
      <alignment horizontal="left" vertical="center" wrapText="1"/>
    </xf>
    <xf numFmtId="0" fontId="48" fillId="7" borderId="27" xfId="2" applyFont="1" applyFill="1" applyBorder="1" applyAlignment="1">
      <alignment vertical="center" wrapText="1"/>
    </xf>
    <xf numFmtId="0" fontId="48" fillId="0" borderId="27" xfId="2" applyFont="1" applyBorder="1" applyAlignment="1">
      <alignment vertical="center"/>
    </xf>
    <xf numFmtId="0" fontId="49" fillId="0" borderId="27" xfId="2" applyFont="1" applyBorder="1" applyAlignment="1">
      <alignment vertical="top"/>
    </xf>
    <xf numFmtId="0" fontId="31" fillId="17" borderId="27" xfId="0" applyFont="1" applyFill="1" applyBorder="1" applyAlignment="1">
      <alignment vertical="center"/>
    </xf>
    <xf numFmtId="3" fontId="22" fillId="24" borderId="27" xfId="2" applyNumberFormat="1" applyFont="1" applyFill="1" applyBorder="1" applyAlignment="1">
      <alignment vertical="center" shrinkToFit="1"/>
    </xf>
    <xf numFmtId="3" fontId="48" fillId="24" borderId="27" xfId="2" applyNumberFormat="1" applyFont="1" applyFill="1" applyBorder="1" applyAlignment="1">
      <alignment vertical="center" shrinkToFit="1"/>
    </xf>
    <xf numFmtId="0" fontId="24" fillId="7" borderId="27" xfId="0" applyFont="1" applyFill="1" applyBorder="1" applyAlignment="1">
      <alignment vertical="center" wrapText="1"/>
    </xf>
    <xf numFmtId="3" fontId="24" fillId="7" borderId="27" xfId="0" applyNumberFormat="1" applyFont="1" applyFill="1" applyBorder="1" applyAlignment="1">
      <alignment vertical="center"/>
    </xf>
    <xf numFmtId="0" fontId="41" fillId="0" borderId="27" xfId="2" applyFont="1" applyBorder="1" applyAlignment="1">
      <alignment horizontal="right" vertical="top"/>
    </xf>
    <xf numFmtId="1" fontId="32" fillId="0" borderId="27" xfId="2" applyNumberFormat="1" applyFont="1" applyBorder="1" applyAlignment="1">
      <alignment horizontal="center"/>
    </xf>
    <xf numFmtId="3" fontId="32" fillId="0" borderId="27" xfId="2" applyNumberFormat="1" applyFont="1" applyBorder="1" applyAlignment="1">
      <alignment vertical="center"/>
    </xf>
    <xf numFmtId="0" fontId="24" fillId="9" borderId="27" xfId="0" applyFont="1" applyFill="1" applyBorder="1" applyAlignment="1">
      <alignment horizontal="center" vertical="center"/>
    </xf>
    <xf numFmtId="0" fontId="20" fillId="9" borderId="12" xfId="0" applyFont="1" applyFill="1" applyBorder="1" applyAlignment="1">
      <alignment horizontal="right" vertical="center"/>
    </xf>
    <xf numFmtId="49" fontId="20" fillId="0" borderId="27" xfId="0" applyNumberFormat="1" applyFont="1" applyBorder="1" applyAlignment="1">
      <alignment horizontal="center"/>
    </xf>
    <xf numFmtId="0" fontId="20" fillId="0" borderId="27" xfId="0" applyFont="1" applyBorder="1" applyAlignment="1">
      <alignment horizontal="center" vertical="center" wrapText="1"/>
    </xf>
    <xf numFmtId="0" fontId="20" fillId="0" borderId="27" xfId="0" applyFont="1" applyBorder="1" applyAlignment="1">
      <alignment horizontal="center"/>
    </xf>
    <xf numFmtId="0" fontId="20" fillId="9" borderId="27" xfId="0" applyFont="1" applyFill="1" applyBorder="1" applyAlignment="1">
      <alignment horizontal="right" vertical="center"/>
    </xf>
    <xf numFmtId="3" fontId="20" fillId="0" borderId="27" xfId="0" applyNumberFormat="1" applyFont="1" applyBorder="1" applyAlignment="1">
      <alignment horizontal="right" vertical="center"/>
    </xf>
    <xf numFmtId="3" fontId="20" fillId="0" borderId="27" xfId="9" applyNumberFormat="1" applyFont="1" applyBorder="1" applyAlignment="1">
      <alignment horizontal="right" vertical="center" wrapText="1"/>
    </xf>
    <xf numFmtId="49" fontId="20" fillId="0" borderId="12" xfId="0" applyNumberFormat="1" applyFont="1" applyBorder="1" applyAlignment="1">
      <alignment horizontal="left" vertical="center" wrapText="1"/>
    </xf>
    <xf numFmtId="49" fontId="20" fillId="0" borderId="27" xfId="0" applyNumberFormat="1" applyFont="1" applyBorder="1" applyAlignment="1">
      <alignment horizontal="left" vertical="center" wrapText="1"/>
    </xf>
    <xf numFmtId="0" fontId="20" fillId="0" borderId="12" xfId="0" applyFont="1" applyBorder="1" applyAlignment="1">
      <alignment horizontal="left" vertical="center"/>
    </xf>
    <xf numFmtId="0" fontId="24" fillId="0" borderId="0" xfId="0" applyFont="1" applyAlignment="1">
      <alignment vertical="center" wrapText="1"/>
    </xf>
    <xf numFmtId="165" fontId="20" fillId="9" borderId="12" xfId="0" applyNumberFormat="1" applyFont="1" applyFill="1" applyBorder="1" applyAlignment="1">
      <alignment horizontal="right" vertical="center"/>
    </xf>
    <xf numFmtId="0" fontId="20" fillId="9" borderId="12" xfId="0" applyFont="1" applyFill="1" applyBorder="1" applyAlignment="1" applyProtection="1">
      <alignment horizontal="right" vertical="center"/>
      <protection locked="0"/>
    </xf>
    <xf numFmtId="0" fontId="32" fillId="7" borderId="30" xfId="2" applyFont="1" applyFill="1" applyBorder="1" applyAlignment="1">
      <alignment horizontal="left" vertical="center" wrapText="1"/>
    </xf>
    <xf numFmtId="165" fontId="32" fillId="9" borderId="27" xfId="2" applyNumberFormat="1" applyFont="1" applyFill="1" applyBorder="1"/>
    <xf numFmtId="3" fontId="32" fillId="7" borderId="27" xfId="2" applyNumberFormat="1" applyFont="1" applyFill="1" applyBorder="1"/>
    <xf numFmtId="0" fontId="32" fillId="0" borderId="30" xfId="2" applyFont="1" applyBorder="1" applyAlignment="1">
      <alignment horizontal="left" vertical="center" wrapText="1"/>
    </xf>
    <xf numFmtId="3" fontId="32" fillId="0" borderId="27" xfId="2" applyNumberFormat="1" applyFont="1" applyBorder="1"/>
    <xf numFmtId="0" fontId="24" fillId="7" borderId="27" xfId="2" applyFont="1" applyFill="1" applyBorder="1" applyAlignment="1">
      <alignment horizontal="left" vertical="center" wrapText="1"/>
    </xf>
    <xf numFmtId="165" fontId="24" fillId="9" borderId="27" xfId="2" applyNumberFormat="1" applyFont="1" applyFill="1" applyBorder="1"/>
    <xf numFmtId="0" fontId="20" fillId="21" borderId="27" xfId="0" applyFont="1" applyFill="1" applyBorder="1" applyAlignment="1">
      <alignment vertical="top"/>
    </xf>
    <xf numFmtId="3" fontId="52" fillId="21" borderId="27" xfId="0" applyNumberFormat="1" applyFont="1" applyFill="1" applyBorder="1" applyAlignment="1">
      <alignment vertical="center"/>
    </xf>
    <xf numFmtId="3" fontId="52" fillId="21" borderId="12" xfId="0" applyNumberFormat="1" applyFont="1" applyFill="1" applyBorder="1" applyAlignment="1">
      <alignment horizontal="center" vertical="center"/>
    </xf>
    <xf numFmtId="49" fontId="52" fillId="21" borderId="12" xfId="0" applyNumberFormat="1" applyFont="1" applyFill="1" applyBorder="1" applyAlignment="1">
      <alignment horizontal="center" vertical="center"/>
    </xf>
    <xf numFmtId="0" fontId="52" fillId="0" borderId="0" xfId="0" applyFont="1" applyAlignment="1">
      <alignment horizontal="right" vertical="center"/>
    </xf>
    <xf numFmtId="0" fontId="24" fillId="0" borderId="0" xfId="0" applyFont="1" applyAlignment="1">
      <alignment horizontal="left" vertical="center"/>
    </xf>
    <xf numFmtId="0" fontId="0" fillId="0" borderId="0" xfId="0" applyAlignment="1">
      <alignment horizontal="center"/>
    </xf>
    <xf numFmtId="0" fontId="40" fillId="0" borderId="17" xfId="2" applyFont="1" applyBorder="1" applyAlignment="1">
      <alignment horizontal="left" wrapText="1"/>
    </xf>
    <xf numFmtId="0" fontId="40" fillId="0" borderId="11" xfId="2" applyFont="1" applyBorder="1" applyAlignment="1">
      <alignment horizontal="left" wrapText="1"/>
    </xf>
    <xf numFmtId="0" fontId="33" fillId="7" borderId="10" xfId="2" applyFont="1" applyFill="1" applyBorder="1" applyAlignment="1">
      <alignment horizontal="left" vertical="center" wrapText="1"/>
    </xf>
    <xf numFmtId="0" fontId="33" fillId="7" borderId="0" xfId="2" applyFont="1" applyFill="1" applyAlignment="1">
      <alignment horizontal="left" vertical="center" wrapText="1"/>
    </xf>
    <xf numFmtId="3" fontId="33" fillId="0" borderId="19" xfId="2" applyNumberFormat="1" applyFont="1" applyBorder="1" applyAlignment="1">
      <alignment horizontal="center" vertical="center"/>
    </xf>
    <xf numFmtId="0" fontId="63" fillId="0" borderId="10" xfId="2" applyFont="1" applyBorder="1" applyAlignment="1">
      <alignment horizontal="center"/>
    </xf>
    <xf numFmtId="0" fontId="42" fillId="0" borderId="0" xfId="2" applyFont="1" applyAlignment="1">
      <alignment horizontal="left"/>
    </xf>
    <xf numFmtId="0" fontId="45" fillId="0" borderId="0" xfId="2" applyFont="1" applyAlignment="1">
      <alignment horizontal="left" vertical="top" wrapText="1"/>
    </xf>
    <xf numFmtId="0" fontId="47" fillId="0" borderId="0" xfId="2" applyFont="1" applyAlignment="1">
      <alignment horizontal="left" vertical="top"/>
    </xf>
    <xf numFmtId="0" fontId="33" fillId="7" borderId="0" xfId="2" applyFont="1" applyFill="1" applyAlignment="1">
      <alignment horizontal="center" vertical="top" wrapText="1"/>
    </xf>
    <xf numFmtId="0" fontId="42" fillId="0" borderId="0" xfId="2" applyFont="1" applyAlignment="1">
      <alignment horizontal="left" vertical="top"/>
    </xf>
    <xf numFmtId="0" fontId="42" fillId="0" borderId="0" xfId="2" applyFont="1" applyAlignment="1">
      <alignment horizontal="left" vertical="center"/>
    </xf>
    <xf numFmtId="0" fontId="5" fillId="0" borderId="13" xfId="0" applyFont="1" applyBorder="1" applyAlignment="1">
      <alignment horizontal="left" vertical="top" wrapText="1"/>
    </xf>
    <xf numFmtId="0" fontId="5" fillId="0" borderId="0" xfId="0" applyFont="1" applyAlignment="1">
      <alignment vertical="top" wrapText="1"/>
    </xf>
    <xf numFmtId="0" fontId="6" fillId="0" borderId="0" xfId="0" applyFont="1" applyAlignment="1">
      <alignment horizontal="center"/>
    </xf>
    <xf numFmtId="0" fontId="20" fillId="0" borderId="0" xfId="0" applyFont="1" applyAlignment="1">
      <alignment horizontal="left" vertical="center" wrapText="1"/>
    </xf>
    <xf numFmtId="0" fontId="20" fillId="21" borderId="13" xfId="0" applyFont="1" applyFill="1" applyBorder="1" applyAlignment="1">
      <alignment horizontal="left"/>
    </xf>
    <xf numFmtId="0" fontId="20" fillId="21" borderId="16" xfId="0" applyFont="1" applyFill="1" applyBorder="1" applyAlignment="1">
      <alignment horizontal="left"/>
    </xf>
    <xf numFmtId="0" fontId="20" fillId="21" borderId="13" xfId="0" applyFont="1" applyFill="1" applyBorder="1"/>
    <xf numFmtId="0" fontId="20" fillId="21" borderId="16" xfId="0" applyFont="1" applyFill="1" applyBorder="1"/>
    <xf numFmtId="0" fontId="20" fillId="0" borderId="13" xfId="0" applyFont="1" applyBorder="1" applyAlignment="1">
      <alignment horizontal="left" vertical="top" wrapText="1"/>
    </xf>
    <xf numFmtId="0" fontId="20" fillId="0" borderId="16" xfId="0" applyFont="1" applyBorder="1" applyAlignment="1">
      <alignment horizontal="left" vertical="top" wrapText="1"/>
    </xf>
    <xf numFmtId="0" fontId="20" fillId="21" borderId="27" xfId="0" applyFont="1" applyFill="1" applyBorder="1" applyAlignment="1">
      <alignment horizontal="left" vertical="top"/>
    </xf>
    <xf numFmtId="0" fontId="20" fillId="0" borderId="13" xfId="0" applyFont="1" applyBorder="1" applyAlignment="1">
      <alignment horizontal="left" vertical="top"/>
    </xf>
    <xf numFmtId="0" fontId="20" fillId="0" borderId="16" xfId="0" applyFont="1" applyBorder="1" applyAlignment="1">
      <alignment horizontal="left" vertical="top"/>
    </xf>
    <xf numFmtId="0" fontId="20" fillId="21" borderId="13" xfId="0" applyFont="1" applyFill="1" applyBorder="1" applyAlignment="1">
      <alignment horizontal="left" vertical="top"/>
    </xf>
    <xf numFmtId="0" fontId="20" fillId="21" borderId="16" xfId="0" applyFont="1" applyFill="1" applyBorder="1" applyAlignment="1">
      <alignment horizontal="left" vertical="top"/>
    </xf>
    <xf numFmtId="49" fontId="52" fillId="0" borderId="13" xfId="9" applyNumberFormat="1" applyFont="1" applyBorder="1" applyAlignment="1">
      <alignment horizontal="left" vertical="top" wrapText="1"/>
    </xf>
    <xf numFmtId="49" fontId="52" fillId="0" borderId="26" xfId="9" applyNumberFormat="1" applyFont="1" applyBorder="1" applyAlignment="1">
      <alignment horizontal="left" vertical="top" wrapText="1"/>
    </xf>
    <xf numFmtId="49" fontId="52" fillId="0" borderId="16" xfId="9" applyNumberFormat="1" applyFont="1" applyBorder="1" applyAlignment="1">
      <alignment horizontal="left" vertical="top" wrapText="1"/>
    </xf>
    <xf numFmtId="0" fontId="71" fillId="0" borderId="0" xfId="5" applyFont="1" applyAlignment="1">
      <alignment horizontal="right" vertical="center"/>
    </xf>
    <xf numFmtId="0" fontId="38" fillId="25" borderId="27" xfId="27" applyFill="1" applyBorder="1" applyAlignment="1">
      <alignment wrapText="1"/>
    </xf>
    <xf numFmtId="1" fontId="38" fillId="25" borderId="27" xfId="27" applyNumberFormat="1" applyFill="1" applyBorder="1" applyAlignment="1">
      <alignment wrapText="1"/>
    </xf>
    <xf numFmtId="14" fontId="72" fillId="0" borderId="0" xfId="27" applyNumberFormat="1" applyFont="1" applyAlignment="1">
      <alignment horizontal="left" wrapText="1"/>
    </xf>
    <xf numFmtId="0" fontId="38" fillId="25" borderId="0" xfId="27" applyFill="1" applyAlignment="1">
      <alignment wrapText="1"/>
    </xf>
    <xf numFmtId="0" fontId="73" fillId="0" borderId="0" xfId="27" applyFont="1"/>
    <xf numFmtId="49" fontId="74" fillId="0" borderId="0" xfId="0" applyNumberFormat="1" applyFont="1" applyAlignment="1">
      <alignment vertical="center"/>
    </xf>
    <xf numFmtId="0" fontId="74" fillId="0" borderId="0" xfId="0" applyFont="1" applyAlignment="1">
      <alignment vertical="center"/>
    </xf>
    <xf numFmtId="0" fontId="75" fillId="0" borderId="0" xfId="0" applyFont="1" applyAlignment="1">
      <alignment vertical="center"/>
    </xf>
    <xf numFmtId="0" fontId="76" fillId="0" borderId="0" xfId="0" applyFont="1" applyAlignment="1">
      <alignment horizontal="center" vertical="center" wrapText="1"/>
    </xf>
    <xf numFmtId="0" fontId="12" fillId="0" borderId="0" xfId="0" applyFont="1" applyAlignment="1">
      <alignment horizontal="center" vertical="center" wrapText="1"/>
    </xf>
    <xf numFmtId="49" fontId="12" fillId="7" borderId="11" xfId="0" applyNumberFormat="1" applyFont="1" applyFill="1" applyBorder="1" applyAlignment="1">
      <alignment vertical="center"/>
    </xf>
    <xf numFmtId="49" fontId="59" fillId="7" borderId="11" xfId="0" applyNumberFormat="1" applyFont="1" applyFill="1" applyBorder="1" applyAlignment="1">
      <alignment vertical="center"/>
    </xf>
    <xf numFmtId="49" fontId="77" fillId="7" borderId="11" xfId="0" applyNumberFormat="1" applyFont="1" applyFill="1" applyBorder="1" applyAlignment="1">
      <alignment vertical="center"/>
    </xf>
    <xf numFmtId="49" fontId="12" fillId="7" borderId="11" xfId="0" applyNumberFormat="1" applyFont="1" applyFill="1" applyBorder="1" applyAlignment="1">
      <alignment horizontal="left" vertical="center"/>
    </xf>
    <xf numFmtId="49" fontId="59" fillId="9" borderId="12" xfId="0" applyNumberFormat="1" applyFont="1" applyFill="1" applyBorder="1" applyAlignment="1">
      <alignment horizontal="center" vertical="center" wrapText="1"/>
    </xf>
    <xf numFmtId="0" fontId="59" fillId="9" borderId="12" xfId="0" applyFont="1" applyFill="1" applyBorder="1" applyAlignment="1">
      <alignment horizontal="center" vertical="center" wrapText="1"/>
    </xf>
    <xf numFmtId="0" fontId="78" fillId="9" borderId="12" xfId="0" applyFont="1" applyFill="1" applyBorder="1" applyAlignment="1">
      <alignment horizontal="center" vertical="center" wrapText="1"/>
    </xf>
    <xf numFmtId="49" fontId="59" fillId="0" borderId="12" xfId="0" applyNumberFormat="1" applyFont="1" applyBorder="1" applyAlignment="1">
      <alignment horizontal="center" vertical="center"/>
    </xf>
    <xf numFmtId="0" fontId="59" fillId="0" borderId="12" xfId="0" applyFont="1" applyBorder="1" applyAlignment="1">
      <alignment horizontal="center" vertical="center" wrapText="1"/>
    </xf>
    <xf numFmtId="49" fontId="79" fillId="8" borderId="12" xfId="0" applyNumberFormat="1" applyFont="1" applyFill="1" applyBorder="1" applyAlignment="1">
      <alignment horizontal="center" vertical="center"/>
    </xf>
    <xf numFmtId="0" fontId="79" fillId="3" borderId="12" xfId="0" applyFont="1" applyFill="1" applyBorder="1" applyAlignment="1">
      <alignment horizontal="left" vertical="center" wrapText="1"/>
    </xf>
    <xf numFmtId="0" fontId="79" fillId="0" borderId="12" xfId="0" applyFont="1" applyBorder="1" applyAlignment="1">
      <alignment horizontal="center" vertical="center" shrinkToFit="1"/>
    </xf>
    <xf numFmtId="3" fontId="79" fillId="0" borderId="12" xfId="0" applyNumberFormat="1" applyFont="1" applyBorder="1" applyAlignment="1">
      <alignment horizontal="center" vertical="center" shrinkToFit="1"/>
    </xf>
    <xf numFmtId="4" fontId="59" fillId="0" borderId="12" xfId="0" applyNumberFormat="1" applyFont="1" applyBorder="1" applyAlignment="1">
      <alignment horizontal="center" vertical="center" shrinkToFit="1"/>
    </xf>
    <xf numFmtId="4" fontId="59" fillId="7" borderId="12" xfId="0" applyNumberFormat="1" applyFont="1" applyFill="1" applyBorder="1" applyAlignment="1">
      <alignment horizontal="center" vertical="center" shrinkToFit="1"/>
    </xf>
    <xf numFmtId="4" fontId="78" fillId="3" borderId="12" xfId="0" applyNumberFormat="1" applyFont="1" applyFill="1" applyBorder="1" applyAlignment="1">
      <alignment horizontal="center" vertical="center" shrinkToFit="1"/>
    </xf>
    <xf numFmtId="0" fontId="71" fillId="0" borderId="12" xfId="0" applyFont="1" applyBorder="1" applyAlignment="1">
      <alignment vertical="center" wrapText="1"/>
    </xf>
    <xf numFmtId="49" fontId="59" fillId="0" borderId="12" xfId="0" applyNumberFormat="1" applyFont="1" applyBorder="1" applyAlignment="1">
      <alignment horizontal="center" vertical="center" shrinkToFit="1"/>
    </xf>
    <xf numFmtId="0" fontId="59" fillId="0" borderId="12" xfId="0" applyFont="1" applyBorder="1" applyAlignment="1">
      <alignment vertical="center" wrapText="1"/>
    </xf>
    <xf numFmtId="0" fontId="59" fillId="0" borderId="20" xfId="0" applyFont="1" applyBorder="1" applyAlignment="1">
      <alignment horizontal="left" vertical="center" wrapText="1"/>
    </xf>
    <xf numFmtId="0" fontId="59" fillId="4" borderId="12" xfId="0" applyFont="1" applyFill="1" applyBorder="1" applyAlignment="1" applyProtection="1">
      <alignment horizontal="center" vertical="center" shrinkToFit="1"/>
      <protection locked="0"/>
    </xf>
    <xf numFmtId="3" fontId="59" fillId="0" borderId="12" xfId="0" applyNumberFormat="1" applyFont="1" applyBorder="1" applyAlignment="1">
      <alignment horizontal="center" vertical="center" shrinkToFit="1"/>
    </xf>
    <xf numFmtId="4" fontId="59" fillId="25" borderId="12" xfId="0" applyNumberFormat="1" applyFont="1" applyFill="1" applyBorder="1" applyAlignment="1" applyProtection="1">
      <alignment horizontal="center" vertical="center" shrinkToFit="1"/>
      <protection locked="0"/>
    </xf>
    <xf numFmtId="4" fontId="59" fillId="7" borderId="23" xfId="0" applyNumberFormat="1" applyFont="1" applyFill="1" applyBorder="1" applyAlignment="1">
      <alignment horizontal="center" vertical="center" shrinkToFit="1"/>
    </xf>
    <xf numFmtId="0" fontId="71" fillId="0" borderId="21" xfId="0" applyFont="1" applyBorder="1" applyAlignment="1" applyProtection="1">
      <alignment horizontal="left" vertical="center" wrapText="1"/>
      <protection locked="0"/>
    </xf>
    <xf numFmtId="3" fontId="59" fillId="0" borderId="21" xfId="0" applyNumberFormat="1" applyFont="1" applyBorder="1" applyAlignment="1" applyProtection="1">
      <alignment horizontal="center" vertical="center" shrinkToFit="1"/>
      <protection locked="0"/>
    </xf>
    <xf numFmtId="4" fontId="59" fillId="7" borderId="12" xfId="0" applyNumberFormat="1" applyFont="1" applyFill="1" applyBorder="1" applyAlignment="1" applyProtection="1">
      <alignment horizontal="center" vertical="center" shrinkToFit="1"/>
      <protection locked="0"/>
    </xf>
    <xf numFmtId="0" fontId="59" fillId="7" borderId="12" xfId="0" applyFont="1" applyFill="1" applyBorder="1" applyAlignment="1">
      <alignment vertical="center" wrapText="1"/>
    </xf>
    <xf numFmtId="0" fontId="59" fillId="0" borderId="12" xfId="0" applyFont="1" applyBorder="1" applyAlignment="1">
      <alignment horizontal="left" vertical="center" wrapText="1"/>
    </xf>
    <xf numFmtId="0" fontId="59" fillId="7" borderId="12" xfId="0" applyFont="1" applyFill="1" applyBorder="1" applyAlignment="1">
      <alignment horizontal="center" vertical="center" shrinkToFit="1"/>
    </xf>
    <xf numFmtId="0" fontId="59" fillId="7" borderId="12" xfId="0" applyFont="1" applyFill="1" applyBorder="1" applyAlignment="1">
      <alignment horizontal="left" vertical="center" wrapText="1"/>
    </xf>
    <xf numFmtId="0" fontId="59" fillId="7" borderId="12" xfId="0" applyFont="1" applyFill="1" applyBorder="1" applyAlignment="1" applyProtection="1">
      <alignment vertical="center"/>
      <protection locked="0"/>
    </xf>
    <xf numFmtId="0" fontId="59" fillId="7" borderId="12" xfId="0" applyFont="1" applyFill="1" applyBorder="1" applyAlignment="1" applyProtection="1">
      <alignment horizontal="left" vertical="center" wrapText="1"/>
      <protection locked="0"/>
    </xf>
    <xf numFmtId="0" fontId="59" fillId="7" borderId="12" xfId="0" applyFont="1" applyFill="1" applyBorder="1" applyAlignment="1" applyProtection="1">
      <alignment horizontal="center" vertical="center" wrapText="1"/>
      <protection locked="0"/>
    </xf>
    <xf numFmtId="3" fontId="59" fillId="0" borderId="12" xfId="0" applyNumberFormat="1" applyFont="1" applyBorder="1" applyAlignment="1" applyProtection="1">
      <alignment horizontal="center" vertical="center" shrinkToFit="1"/>
      <protection locked="0"/>
    </xf>
    <xf numFmtId="4" fontId="59" fillId="25" borderId="23" xfId="0" applyNumberFormat="1" applyFont="1" applyFill="1" applyBorder="1" applyAlignment="1" applyProtection="1">
      <alignment horizontal="center" vertical="center" shrinkToFit="1"/>
      <protection locked="0"/>
    </xf>
    <xf numFmtId="0" fontId="59" fillId="0" borderId="21" xfId="0" applyFont="1" applyBorder="1" applyAlignment="1" applyProtection="1">
      <alignment vertical="center"/>
      <protection locked="0"/>
    </xf>
    <xf numFmtId="0" fontId="59" fillId="0" borderId="21" xfId="0" applyFont="1" applyBorder="1" applyAlignment="1" applyProtection="1">
      <alignment horizontal="left" vertical="center" wrapText="1"/>
      <protection locked="0"/>
    </xf>
    <xf numFmtId="0" fontId="59" fillId="0" borderId="21" xfId="0" applyFont="1" applyBorder="1" applyAlignment="1" applyProtection="1">
      <alignment horizontal="center" vertical="center" wrapText="1"/>
      <protection locked="0"/>
    </xf>
    <xf numFmtId="4" fontId="59" fillId="25" borderId="21" xfId="0" applyNumberFormat="1" applyFont="1" applyFill="1" applyBorder="1" applyAlignment="1" applyProtection="1">
      <alignment horizontal="center" vertical="center" shrinkToFit="1"/>
      <protection locked="0"/>
    </xf>
    <xf numFmtId="0" fontId="59" fillId="0" borderId="12" xfId="0" applyFont="1" applyBorder="1" applyAlignment="1" applyProtection="1">
      <alignment vertical="center" wrapText="1"/>
      <protection locked="0"/>
    </xf>
    <xf numFmtId="0" fontId="59" fillId="0" borderId="12" xfId="0" applyFont="1" applyBorder="1" applyAlignment="1" applyProtection="1">
      <alignment horizontal="left" vertical="center" wrapText="1"/>
      <protection locked="0"/>
    </xf>
    <xf numFmtId="0" fontId="59" fillId="0" borderId="12" xfId="0" applyFont="1" applyBorder="1" applyAlignment="1" applyProtection="1">
      <alignment horizontal="center" vertical="center" shrinkToFit="1"/>
      <protection locked="0"/>
    </xf>
    <xf numFmtId="0" fontId="59" fillId="0" borderId="21" xfId="0" applyFont="1" applyBorder="1" applyAlignment="1">
      <alignment vertical="center" wrapText="1"/>
    </xf>
    <xf numFmtId="0" fontId="59" fillId="0" borderId="21" xfId="0" applyFont="1" applyBorder="1" applyAlignment="1">
      <alignment horizontal="left" vertical="center" wrapText="1"/>
    </xf>
    <xf numFmtId="0" fontId="59" fillId="0" borderId="21" xfId="0" applyFont="1" applyBorder="1" applyAlignment="1">
      <alignment horizontal="center" vertical="center" shrinkToFit="1"/>
    </xf>
    <xf numFmtId="4" fontId="59" fillId="25" borderId="23" xfId="0" applyNumberFormat="1" applyFont="1" applyFill="1" applyBorder="1" applyAlignment="1">
      <alignment horizontal="center" vertical="center" shrinkToFit="1"/>
    </xf>
    <xf numFmtId="49" fontId="79" fillId="8" borderId="12" xfId="0" applyNumberFormat="1" applyFont="1" applyFill="1" applyBorder="1" applyAlignment="1">
      <alignment horizontal="center" vertical="center" shrinkToFit="1"/>
    </xf>
    <xf numFmtId="0" fontId="79" fillId="3" borderId="12" xfId="0" applyFont="1" applyFill="1" applyBorder="1" applyAlignment="1">
      <alignment horizontal="center" vertical="center" wrapText="1"/>
    </xf>
    <xf numFmtId="3" fontId="78" fillId="0" borderId="12" xfId="0" applyNumberFormat="1" applyFont="1" applyBorder="1" applyAlignment="1">
      <alignment horizontal="center" vertical="center" shrinkToFit="1"/>
    </xf>
    <xf numFmtId="4" fontId="78" fillId="7" borderId="12" xfId="0" applyNumberFormat="1" applyFont="1" applyFill="1" applyBorder="1" applyAlignment="1">
      <alignment horizontal="center" vertical="center" shrinkToFit="1"/>
    </xf>
    <xf numFmtId="0" fontId="80" fillId="13" borderId="13" xfId="0" applyFont="1" applyFill="1" applyBorder="1" applyAlignment="1">
      <alignment horizontal="left" vertical="center" wrapText="1"/>
    </xf>
    <xf numFmtId="0" fontId="80" fillId="13" borderId="15" xfId="0" applyFont="1" applyFill="1" applyBorder="1" applyAlignment="1">
      <alignment horizontal="left" vertical="center" wrapText="1"/>
    </xf>
    <xf numFmtId="0" fontId="71" fillId="0" borderId="12" xfId="0" applyFont="1" applyBorder="1" applyAlignment="1">
      <alignment horizontal="center" vertical="top" wrapText="1"/>
    </xf>
    <xf numFmtId="0" fontId="59" fillId="0" borderId="12" xfId="0" applyFont="1" applyBorder="1" applyAlignment="1" applyProtection="1">
      <alignment horizontal="center" vertical="center" wrapText="1"/>
      <protection locked="0"/>
    </xf>
    <xf numFmtId="0" fontId="59" fillId="7" borderId="12" xfId="0" applyFont="1" applyFill="1" applyBorder="1" applyAlignment="1">
      <alignment horizontal="center" vertical="center" wrapText="1"/>
    </xf>
    <xf numFmtId="0" fontId="80" fillId="13" borderId="12" xfId="0" applyFont="1" applyFill="1" applyBorder="1" applyAlignment="1">
      <alignment horizontal="left" vertical="center" wrapText="1"/>
    </xf>
    <xf numFmtId="4" fontId="59" fillId="0" borderId="21" xfId="0" applyNumberFormat="1" applyFont="1" applyBorder="1" applyAlignment="1" applyProtection="1">
      <alignment horizontal="center" vertical="center" shrinkToFit="1"/>
      <protection locked="0"/>
    </xf>
    <xf numFmtId="0" fontId="59" fillId="0" borderId="23" xfId="0" applyFont="1" applyBorder="1" applyAlignment="1">
      <alignment vertical="center" wrapText="1"/>
    </xf>
    <xf numFmtId="0" fontId="82" fillId="4" borderId="12" xfId="0" applyFont="1" applyFill="1" applyBorder="1" applyAlignment="1" applyProtection="1">
      <alignment vertical="center" wrapText="1"/>
      <protection locked="0"/>
    </xf>
    <xf numFmtId="0" fontId="80" fillId="13" borderId="12"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top" wrapText="1"/>
      <protection locked="0"/>
    </xf>
    <xf numFmtId="0" fontId="82" fillId="12" borderId="23" xfId="11" applyFont="1" applyFill="1" applyBorder="1" applyAlignment="1" applyProtection="1">
      <alignment vertical="center" wrapText="1"/>
      <protection locked="0"/>
    </xf>
    <xf numFmtId="0" fontId="59" fillId="12" borderId="23" xfId="11" applyFont="1" applyFill="1" applyBorder="1" applyAlignment="1" applyProtection="1">
      <alignment horizontal="left" vertical="center" wrapText="1"/>
      <protection locked="0"/>
    </xf>
    <xf numFmtId="0" fontId="59" fillId="12" borderId="23" xfId="11" applyFont="1" applyFill="1" applyBorder="1" applyAlignment="1" applyProtection="1">
      <alignment horizontal="center" vertical="center" wrapText="1"/>
      <protection locked="0"/>
    </xf>
    <xf numFmtId="4" fontId="59" fillId="11" borderId="23" xfId="11" applyNumberFormat="1" applyFont="1" applyFill="1" applyBorder="1" applyAlignment="1" applyProtection="1">
      <alignment horizontal="center" vertical="center" shrinkToFit="1"/>
      <protection locked="0"/>
    </xf>
    <xf numFmtId="0" fontId="59" fillId="7" borderId="1" xfId="0" applyFont="1" applyFill="1" applyBorder="1" applyAlignment="1">
      <alignment horizontal="center" vertical="center" wrapText="1"/>
    </xf>
    <xf numFmtId="4" fontId="59" fillId="7" borderId="21" xfId="0" applyNumberFormat="1" applyFont="1" applyFill="1" applyBorder="1" applyAlignment="1" applyProtection="1">
      <alignment horizontal="center" vertical="center" shrinkToFit="1"/>
      <protection locked="0"/>
    </xf>
    <xf numFmtId="4" fontId="59" fillId="25" borderId="12" xfId="11" applyNumberFormat="1" applyFont="1" applyFill="1" applyBorder="1" applyAlignment="1" applyProtection="1">
      <alignment horizontal="center" vertical="center" shrinkToFit="1"/>
      <protection locked="0"/>
    </xf>
    <xf numFmtId="167" fontId="59" fillId="0" borderId="12" xfId="0" applyNumberFormat="1" applyFont="1" applyBorder="1" applyAlignment="1">
      <alignment horizontal="center" vertical="center" shrinkToFit="1"/>
    </xf>
    <xf numFmtId="0" fontId="80" fillId="13" borderId="12" xfId="0" applyFont="1" applyFill="1" applyBorder="1" applyAlignment="1">
      <alignment horizontal="center" vertical="center" wrapText="1"/>
    </xf>
    <xf numFmtId="49" fontId="59" fillId="0" borderId="5" xfId="0" applyNumberFormat="1" applyFont="1" applyBorder="1" applyAlignment="1" applyProtection="1">
      <alignment horizontal="center" vertical="center" shrinkToFit="1"/>
      <protection locked="0"/>
    </xf>
    <xf numFmtId="4" fontId="59" fillId="7" borderId="13" xfId="0" applyNumberFormat="1" applyFont="1" applyFill="1" applyBorder="1" applyAlignment="1">
      <alignment horizontal="center" vertical="center" shrinkToFit="1"/>
    </xf>
    <xf numFmtId="0" fontId="59" fillId="0" borderId="12" xfId="0" applyFont="1" applyBorder="1" applyAlignment="1">
      <alignment horizontal="center" vertical="center"/>
    </xf>
    <xf numFmtId="0" fontId="59" fillId="0" borderId="27" xfId="0" applyFont="1" applyBorder="1" applyAlignment="1">
      <alignment vertical="center" wrapText="1"/>
    </xf>
    <xf numFmtId="0" fontId="59" fillId="0" borderId="27" xfId="0" applyFont="1" applyBorder="1" applyAlignment="1">
      <alignment horizontal="left" vertical="center" wrapText="1"/>
    </xf>
    <xf numFmtId="0" fontId="59" fillId="0" borderId="27" xfId="0" applyFont="1" applyBorder="1" applyAlignment="1">
      <alignment horizontal="center" vertical="center" shrinkToFit="1"/>
    </xf>
    <xf numFmtId="3" fontId="59" fillId="0" borderId="27" xfId="0" applyNumberFormat="1" applyFont="1" applyBorder="1" applyAlignment="1">
      <alignment horizontal="center" vertical="center" shrinkToFit="1"/>
    </xf>
    <xf numFmtId="4" fontId="59" fillId="25" borderId="28" xfId="0" applyNumberFormat="1" applyFont="1" applyFill="1" applyBorder="1" applyAlignment="1">
      <alignment horizontal="center" vertical="center" shrinkToFit="1"/>
    </xf>
    <xf numFmtId="0" fontId="71" fillId="0" borderId="27" xfId="0" applyFont="1" applyBorder="1" applyAlignment="1">
      <alignment vertical="center" wrapText="1"/>
    </xf>
    <xf numFmtId="0" fontId="71" fillId="12" borderId="12" xfId="0" applyFont="1" applyFill="1" applyBorder="1" applyAlignment="1">
      <alignment horizontal="center" vertical="top" wrapText="1"/>
    </xf>
    <xf numFmtId="49" fontId="91" fillId="0" borderId="32" xfId="31" applyNumberFormat="1" applyFont="1" applyBorder="1" applyAlignment="1">
      <alignment horizontal="center" vertical="center" wrapText="1"/>
    </xf>
    <xf numFmtId="49" fontId="71" fillId="0" borderId="32" xfId="0" applyNumberFormat="1" applyFont="1" applyBorder="1" applyAlignment="1">
      <alignment horizontal="left" vertical="center" wrapText="1"/>
    </xf>
    <xf numFmtId="49" fontId="71" fillId="0" borderId="32" xfId="0" applyNumberFormat="1" applyFont="1" applyBorder="1" applyAlignment="1">
      <alignment horizontal="center" vertical="center" wrapText="1"/>
    </xf>
    <xf numFmtId="3" fontId="71" fillId="0" borderId="32" xfId="0" applyNumberFormat="1" applyFont="1" applyBorder="1" applyAlignment="1">
      <alignment horizontal="center" vertical="center" wrapText="1"/>
    </xf>
    <xf numFmtId="49" fontId="71" fillId="7" borderId="32" xfId="0" applyNumberFormat="1" applyFont="1" applyFill="1" applyBorder="1" applyAlignment="1">
      <alignment horizontal="center" vertical="center"/>
    </xf>
    <xf numFmtId="49" fontId="71" fillId="7" borderId="32" xfId="0" applyNumberFormat="1" applyFont="1" applyFill="1" applyBorder="1" applyAlignment="1">
      <alignment vertical="center" wrapText="1"/>
    </xf>
    <xf numFmtId="49" fontId="71" fillId="7" borderId="32" xfId="0" applyNumberFormat="1" applyFont="1" applyFill="1" applyBorder="1" applyAlignment="1">
      <alignment horizontal="center" vertical="center" wrapText="1"/>
    </xf>
    <xf numFmtId="0" fontId="71" fillId="0" borderId="32" xfId="0" applyFont="1" applyBorder="1" applyAlignment="1">
      <alignment horizontal="center" vertical="center"/>
    </xf>
    <xf numFmtId="49" fontId="59" fillId="0" borderId="12" xfId="0" applyNumberFormat="1" applyFont="1" applyBorder="1" applyAlignment="1">
      <alignment vertical="center" wrapText="1" readingOrder="1"/>
    </xf>
    <xf numFmtId="4" fontId="59" fillId="7" borderId="22" xfId="0" applyNumberFormat="1" applyFont="1" applyFill="1" applyBorder="1" applyAlignment="1">
      <alignment horizontal="center" vertical="center" shrinkToFit="1"/>
    </xf>
    <xf numFmtId="0" fontId="79" fillId="8" borderId="13" xfId="0" applyFont="1" applyFill="1" applyBorder="1" applyAlignment="1">
      <alignment horizontal="left" vertical="center" wrapText="1"/>
    </xf>
    <xf numFmtId="0" fontId="79" fillId="8" borderId="15" xfId="0" applyFont="1" applyFill="1" applyBorder="1" applyAlignment="1">
      <alignment horizontal="left" vertical="center" wrapText="1"/>
    </xf>
    <xf numFmtId="4" fontId="59" fillId="0" borderId="13" xfId="0" applyNumberFormat="1" applyFont="1" applyBorder="1" applyAlignment="1">
      <alignment horizontal="center" vertical="center" shrinkToFit="1"/>
    </xf>
    <xf numFmtId="4" fontId="59" fillId="25" borderId="22" xfId="0" applyNumberFormat="1" applyFont="1" applyFill="1" applyBorder="1" applyAlignment="1">
      <alignment horizontal="center" vertical="center" shrinkToFit="1"/>
    </xf>
    <xf numFmtId="49" fontId="79" fillId="8" borderId="24" xfId="0" applyNumberFormat="1" applyFont="1" applyFill="1" applyBorder="1" applyAlignment="1" applyProtection="1">
      <alignment horizontal="center" vertical="center" shrinkToFit="1"/>
      <protection locked="0"/>
    </xf>
    <xf numFmtId="0" fontId="80" fillId="13" borderId="25" xfId="0" applyFont="1" applyFill="1" applyBorder="1" applyAlignment="1" applyProtection="1">
      <alignment horizontal="left" vertical="center" wrapText="1"/>
      <protection locked="0"/>
    </xf>
    <xf numFmtId="0" fontId="80" fillId="13" borderId="20" xfId="0" applyFont="1" applyFill="1" applyBorder="1" applyAlignment="1" applyProtection="1">
      <alignment horizontal="left" vertical="center" wrapText="1"/>
      <protection locked="0"/>
    </xf>
    <xf numFmtId="3" fontId="59" fillId="0" borderId="21" xfId="0" applyNumberFormat="1" applyFont="1" applyBorder="1" applyAlignment="1">
      <alignment vertical="center" shrinkToFit="1"/>
    </xf>
    <xf numFmtId="4" fontId="59" fillId="0" borderId="21" xfId="0" applyNumberFormat="1" applyFont="1" applyBorder="1" applyAlignment="1">
      <alignment horizontal="center" vertical="center" shrinkToFit="1"/>
    </xf>
    <xf numFmtId="4" fontId="78" fillId="3" borderId="1" xfId="0" applyNumberFormat="1" applyFont="1" applyFill="1" applyBorder="1" applyAlignment="1">
      <alignment horizontal="center" vertical="center" shrinkToFit="1"/>
    </xf>
    <xf numFmtId="49" fontId="78" fillId="0" borderId="21" xfId="0" applyNumberFormat="1" applyFont="1" applyBorder="1" applyAlignment="1">
      <alignment vertical="center" wrapText="1"/>
    </xf>
    <xf numFmtId="49" fontId="71" fillId="0" borderId="24" xfId="0" applyNumberFormat="1" applyFont="1" applyBorder="1" applyAlignment="1" applyProtection="1">
      <alignment horizontal="center" vertical="center" shrinkToFit="1"/>
      <protection locked="0"/>
    </xf>
    <xf numFmtId="0" fontId="59" fillId="4" borderId="21" xfId="0" applyFont="1" applyFill="1" applyBorder="1" applyAlignment="1" applyProtection="1">
      <alignment vertical="center" wrapText="1"/>
      <protection locked="0"/>
    </xf>
    <xf numFmtId="0" fontId="59" fillId="4" borderId="12" xfId="0" applyFont="1" applyFill="1" applyBorder="1" applyAlignment="1" applyProtection="1">
      <alignment horizontal="left" vertical="center" wrapText="1"/>
      <protection locked="0"/>
    </xf>
    <xf numFmtId="0" fontId="59" fillId="7" borderId="12" xfId="0" applyFont="1" applyFill="1" applyBorder="1" applyAlignment="1" applyProtection="1">
      <alignment vertical="center" wrapText="1"/>
      <protection locked="0"/>
    </xf>
    <xf numFmtId="0" fontId="59" fillId="4" borderId="12" xfId="0" applyFont="1" applyFill="1" applyBorder="1" applyAlignment="1">
      <alignment vertical="center" wrapText="1"/>
    </xf>
    <xf numFmtId="49" fontId="59" fillId="0" borderId="21" xfId="0" applyNumberFormat="1" applyFont="1" applyBorder="1" applyAlignment="1">
      <alignment vertical="center" wrapText="1"/>
    </xf>
    <xf numFmtId="0" fontId="82" fillId="0" borderId="12" xfId="0" applyFont="1" applyBorder="1" applyAlignment="1">
      <alignment vertical="center" wrapText="1"/>
    </xf>
    <xf numFmtId="0" fontId="71" fillId="0" borderId="21" xfId="0" applyFont="1" applyBorder="1" applyAlignment="1">
      <alignment vertical="center" wrapText="1"/>
    </xf>
    <xf numFmtId="3" fontId="59" fillId="0" borderId="23" xfId="11" applyNumberFormat="1" applyFont="1" applyBorder="1" applyAlignment="1" applyProtection="1">
      <alignment horizontal="center" vertical="center" shrinkToFit="1"/>
      <protection locked="0"/>
    </xf>
    <xf numFmtId="4" fontId="59" fillId="25" borderId="23" xfId="11" applyNumberFormat="1" applyFont="1" applyFill="1" applyBorder="1" applyAlignment="1" applyProtection="1">
      <alignment horizontal="center" vertical="center" shrinkToFit="1"/>
      <protection locked="0"/>
    </xf>
    <xf numFmtId="4" fontId="59" fillId="25" borderId="22" xfId="11" applyNumberFormat="1" applyFont="1" applyFill="1" applyBorder="1" applyAlignment="1" applyProtection="1">
      <alignment horizontal="center" vertical="center" shrinkToFit="1"/>
      <protection locked="0"/>
    </xf>
    <xf numFmtId="4" fontId="59" fillId="11" borderId="12" xfId="11" applyNumberFormat="1" applyFont="1" applyFill="1" applyBorder="1" applyAlignment="1" applyProtection="1">
      <alignment horizontal="center" vertical="center" shrinkToFit="1"/>
      <protection locked="0"/>
    </xf>
    <xf numFmtId="4" fontId="59" fillId="0" borderId="23" xfId="0" applyNumberFormat="1" applyFont="1" applyBorder="1" applyAlignment="1">
      <alignment horizontal="center" vertical="center" shrinkToFit="1"/>
    </xf>
    <xf numFmtId="0" fontId="78" fillId="0" borderId="12" xfId="0" applyFont="1" applyBorder="1" applyAlignment="1">
      <alignment horizontal="center" vertical="center" shrinkToFit="1"/>
    </xf>
    <xf numFmtId="0" fontId="59" fillId="0" borderId="1" xfId="0" applyFont="1" applyBorder="1" applyAlignment="1">
      <alignment vertical="center" wrapText="1"/>
    </xf>
    <xf numFmtId="0" fontId="93" fillId="7" borderId="27" xfId="18" applyFont="1" applyFill="1" applyBorder="1" applyAlignment="1" applyProtection="1">
      <alignment horizontal="left" vertical="center" wrapText="1"/>
      <protection locked="0"/>
    </xf>
    <xf numFmtId="0" fontId="59" fillId="0" borderId="27" xfId="0" applyFont="1" applyBorder="1" applyAlignment="1" applyProtection="1">
      <alignment horizontal="center" vertical="center" wrapText="1"/>
      <protection locked="0"/>
    </xf>
    <xf numFmtId="3" fontId="59" fillId="0" borderId="1" xfId="0" applyNumberFormat="1" applyFont="1" applyBorder="1" applyAlignment="1">
      <alignment horizontal="center" vertical="center" shrinkToFit="1"/>
    </xf>
    <xf numFmtId="4" fontId="59" fillId="25" borderId="14" xfId="0" applyNumberFormat="1" applyFont="1" applyFill="1" applyBorder="1" applyAlignment="1">
      <alignment horizontal="center" vertical="center" shrinkToFit="1"/>
    </xf>
    <xf numFmtId="4" fontId="59" fillId="7" borderId="14" xfId="0" applyNumberFormat="1" applyFont="1" applyFill="1" applyBorder="1" applyAlignment="1">
      <alignment horizontal="center" vertical="center" shrinkToFit="1"/>
    </xf>
    <xf numFmtId="4" fontId="59" fillId="7" borderId="1" xfId="0" applyNumberFormat="1" applyFont="1" applyFill="1" applyBorder="1" applyAlignment="1">
      <alignment horizontal="center" vertical="center" shrinkToFit="1"/>
    </xf>
    <xf numFmtId="0" fontId="71" fillId="0" borderId="1" xfId="0" applyFont="1" applyBorder="1" applyAlignment="1">
      <alignment vertical="center" wrapText="1"/>
    </xf>
    <xf numFmtId="0" fontId="93" fillId="7" borderId="1" xfId="18" applyFont="1" applyFill="1" applyBorder="1" applyAlignment="1" applyProtection="1">
      <alignment horizontal="left" vertical="center" wrapText="1"/>
      <protection locked="0"/>
    </xf>
    <xf numFmtId="0" fontId="59" fillId="0" borderId="1" xfId="0" applyFont="1" applyBorder="1" applyAlignment="1" applyProtection="1">
      <alignment horizontal="center" vertical="center" wrapText="1"/>
      <protection locked="0"/>
    </xf>
    <xf numFmtId="0" fontId="59" fillId="0" borderId="1" xfId="0" applyFont="1" applyBorder="1" applyAlignment="1">
      <alignment horizontal="left" vertical="center" wrapText="1"/>
    </xf>
    <xf numFmtId="0" fontId="59" fillId="0" borderId="1" xfId="0" applyFont="1" applyBorder="1" applyAlignment="1">
      <alignment horizontal="center" vertical="center" shrinkToFit="1"/>
    </xf>
    <xf numFmtId="4" fontId="59" fillId="25" borderId="29" xfId="0" applyNumberFormat="1" applyFont="1" applyFill="1" applyBorder="1" applyAlignment="1">
      <alignment horizontal="center" vertical="center" shrinkToFit="1"/>
    </xf>
    <xf numFmtId="4" fontId="59" fillId="25" borderId="0" xfId="0" applyNumberFormat="1" applyFont="1" applyFill="1" applyAlignment="1" applyProtection="1">
      <alignment horizontal="center" vertical="center" shrinkToFit="1"/>
      <protection locked="0"/>
    </xf>
    <xf numFmtId="49" fontId="79" fillId="3" borderId="30" xfId="0" applyNumberFormat="1" applyFont="1" applyFill="1" applyBorder="1" applyAlignment="1">
      <alignment horizontal="left" vertical="center"/>
    </xf>
    <xf numFmtId="49" fontId="79" fillId="3" borderId="31" xfId="0" applyNumberFormat="1" applyFont="1" applyFill="1" applyBorder="1" applyAlignment="1">
      <alignment horizontal="left" vertical="center"/>
    </xf>
    <xf numFmtId="49" fontId="79" fillId="3" borderId="12" xfId="0" applyNumberFormat="1" applyFont="1" applyFill="1" applyBorder="1" applyAlignment="1">
      <alignment vertical="center" wrapText="1"/>
    </xf>
    <xf numFmtId="1" fontId="78" fillId="8" borderId="12" xfId="0" applyNumberFormat="1" applyFont="1" applyFill="1" applyBorder="1" applyAlignment="1">
      <alignment horizontal="right" vertical="center" wrapText="1"/>
    </xf>
    <xf numFmtId="0" fontId="59" fillId="0" borderId="23" xfId="0" applyFont="1" applyBorder="1" applyAlignment="1">
      <alignment horizontal="center" vertical="center" wrapText="1"/>
    </xf>
    <xf numFmtId="49" fontId="79" fillId="3" borderId="12" xfId="0" applyNumberFormat="1" applyFont="1" applyFill="1" applyBorder="1" applyAlignment="1">
      <alignment horizontal="left" vertical="center" wrapText="1"/>
    </xf>
    <xf numFmtId="1" fontId="78" fillId="0" borderId="12" xfId="0" applyNumberFormat="1" applyFont="1" applyBorder="1" applyAlignment="1">
      <alignment horizontal="center" vertical="center" shrinkToFit="1"/>
    </xf>
    <xf numFmtId="0" fontId="59" fillId="7" borderId="21" xfId="0" applyFont="1" applyFill="1" applyBorder="1" applyAlignment="1">
      <alignment vertical="center" wrapText="1"/>
    </xf>
    <xf numFmtId="0" fontId="78" fillId="8" borderId="12" xfId="0" applyFont="1" applyFill="1" applyBorder="1" applyAlignment="1">
      <alignment horizontal="right" vertical="center" wrapText="1"/>
    </xf>
    <xf numFmtId="49" fontId="79" fillId="3" borderId="13" xfId="0" applyNumberFormat="1" applyFont="1" applyFill="1" applyBorder="1" applyAlignment="1">
      <alignment horizontal="left" vertical="center"/>
    </xf>
    <xf numFmtId="49" fontId="79" fillId="3" borderId="15" xfId="0" applyNumberFormat="1" applyFont="1" applyFill="1" applyBorder="1" applyAlignment="1">
      <alignment horizontal="left" vertical="center"/>
    </xf>
    <xf numFmtId="0" fontId="79" fillId="3" borderId="13" xfId="0" applyFont="1" applyFill="1" applyBorder="1" applyAlignment="1">
      <alignment horizontal="left" vertical="center" wrapText="1"/>
    </xf>
    <xf numFmtId="0" fontId="79" fillId="3" borderId="15" xfId="0" applyFont="1" applyFill="1" applyBorder="1" applyAlignment="1">
      <alignment horizontal="left" vertical="center" wrapText="1"/>
    </xf>
    <xf numFmtId="3" fontId="78" fillId="7" borderId="12" xfId="0" applyNumberFormat="1" applyFont="1" applyFill="1" applyBorder="1" applyAlignment="1">
      <alignment horizontal="center" vertical="center" shrinkToFit="1"/>
    </xf>
    <xf numFmtId="0" fontId="59" fillId="0" borderId="12" xfId="0" applyFont="1" applyBorder="1" applyAlignment="1">
      <alignment horizontal="center" vertical="center" shrinkToFit="1"/>
    </xf>
    <xf numFmtId="49" fontId="59" fillId="6" borderId="12" xfId="0" applyNumberFormat="1" applyFont="1" applyFill="1" applyBorder="1" applyAlignment="1">
      <alignment horizontal="center" vertical="center" shrinkToFit="1"/>
    </xf>
    <xf numFmtId="0" fontId="59" fillId="6" borderId="12" xfId="0" applyFont="1" applyFill="1" applyBorder="1" applyAlignment="1">
      <alignment vertical="center" wrapText="1"/>
    </xf>
    <xf numFmtId="0" fontId="59" fillId="6" borderId="12" xfId="0" applyFont="1" applyFill="1" applyBorder="1" applyAlignment="1">
      <alignment horizontal="left" vertical="center" wrapText="1"/>
    </xf>
    <xf numFmtId="0" fontId="59" fillId="6" borderId="12" xfId="0" applyFont="1" applyFill="1" applyBorder="1" applyAlignment="1">
      <alignment horizontal="center" vertical="center" shrinkToFit="1"/>
    </xf>
    <xf numFmtId="3" fontId="59" fillId="6" borderId="12" xfId="0" applyNumberFormat="1" applyFont="1" applyFill="1" applyBorder="1" applyAlignment="1">
      <alignment horizontal="center" vertical="center" shrinkToFit="1"/>
    </xf>
    <xf numFmtId="4" fontId="59" fillId="6" borderId="23" xfId="0" applyNumberFormat="1" applyFont="1" applyFill="1" applyBorder="1" applyAlignment="1">
      <alignment horizontal="center" vertical="center" shrinkToFit="1"/>
    </xf>
    <xf numFmtId="4" fontId="59" fillId="6" borderId="12" xfId="0" applyNumberFormat="1" applyFont="1" applyFill="1" applyBorder="1" applyAlignment="1">
      <alignment horizontal="center" vertical="center" shrinkToFit="1"/>
    </xf>
    <xf numFmtId="0" fontId="71" fillId="6" borderId="21" xfId="0" applyFont="1" applyFill="1" applyBorder="1" applyAlignment="1">
      <alignment vertical="center" wrapText="1"/>
    </xf>
    <xf numFmtId="0" fontId="59" fillId="6" borderId="21" xfId="0" applyFont="1" applyFill="1" applyBorder="1" applyAlignment="1">
      <alignment horizontal="left" vertical="center" wrapText="1"/>
    </xf>
    <xf numFmtId="0" fontId="59" fillId="6" borderId="21" xfId="0" applyFont="1" applyFill="1" applyBorder="1" applyAlignment="1">
      <alignment horizontal="center" vertical="center" shrinkToFit="1"/>
    </xf>
    <xf numFmtId="49" fontId="59" fillId="6" borderId="12" xfId="0" applyNumberFormat="1" applyFont="1" applyFill="1" applyBorder="1" applyAlignment="1">
      <alignment vertical="center" wrapText="1" readingOrder="1"/>
    </xf>
    <xf numFmtId="0" fontId="59" fillId="6" borderId="21" xfId="0" applyFont="1" applyFill="1" applyBorder="1" applyAlignment="1">
      <alignment vertical="center" wrapText="1"/>
    </xf>
    <xf numFmtId="0" fontId="59" fillId="0" borderId="27" xfId="0" applyFont="1" applyBorder="1" applyAlignment="1">
      <alignment vertical="top" wrapText="1"/>
    </xf>
    <xf numFmtId="3" fontId="59" fillId="7" borderId="27" xfId="0" applyNumberFormat="1" applyFont="1" applyFill="1" applyBorder="1" applyAlignment="1">
      <alignment vertical="center" shrinkToFit="1"/>
    </xf>
    <xf numFmtId="4" fontId="59" fillId="7" borderId="27" xfId="0" applyNumberFormat="1" applyFont="1" applyFill="1" applyBorder="1" applyAlignment="1">
      <alignment horizontal="center" vertical="center" shrinkToFit="1"/>
    </xf>
    <xf numFmtId="0" fontId="59" fillId="8" borderId="27" xfId="0" applyFont="1" applyFill="1" applyBorder="1" applyAlignment="1">
      <alignment vertical="center" wrapText="1"/>
    </xf>
    <xf numFmtId="3" fontId="59" fillId="6" borderId="23" xfId="0" applyNumberFormat="1" applyFont="1" applyFill="1" applyBorder="1" applyAlignment="1">
      <alignment horizontal="center" vertical="center" shrinkToFit="1"/>
    </xf>
    <xf numFmtId="3" fontId="59" fillId="25" borderId="23" xfId="0" applyNumberFormat="1" applyFont="1" applyFill="1" applyBorder="1" applyAlignment="1">
      <alignment horizontal="center" vertical="center" shrinkToFit="1"/>
    </xf>
    <xf numFmtId="3" fontId="59" fillId="7" borderId="12" xfId="0" applyNumberFormat="1" applyFont="1" applyFill="1" applyBorder="1" applyAlignment="1">
      <alignment horizontal="center" vertical="center" shrinkToFit="1"/>
    </xf>
    <xf numFmtId="0" fontId="96" fillId="0" borderId="0" xfId="11" applyFont="1" applyAlignment="1">
      <alignment horizontal="center" vertical="center"/>
    </xf>
    <xf numFmtId="0" fontId="96" fillId="0" borderId="0" xfId="11" applyFont="1" applyAlignment="1">
      <alignment vertical="center"/>
    </xf>
    <xf numFmtId="0" fontId="97" fillId="0" borderId="0" xfId="11" applyFont="1" applyAlignment="1">
      <alignment vertical="center"/>
    </xf>
    <xf numFmtId="0" fontId="98" fillId="0" borderId="0" xfId="0" applyFont="1" applyAlignment="1">
      <alignment vertical="center"/>
    </xf>
    <xf numFmtId="3" fontId="97" fillId="0" borderId="0" xfId="11" applyNumberFormat="1" applyFont="1" applyAlignment="1">
      <alignment vertical="center" shrinkToFit="1"/>
    </xf>
    <xf numFmtId="3" fontId="99" fillId="12" borderId="0" xfId="11" applyNumberFormat="1" applyFont="1" applyFill="1" applyAlignment="1">
      <alignment vertical="center" shrinkToFit="1"/>
    </xf>
    <xf numFmtId="49" fontId="59" fillId="0" borderId="0" xfId="0" applyNumberFormat="1" applyFont="1" applyAlignment="1">
      <alignment horizontal="center" vertical="center" wrapText="1"/>
    </xf>
    <xf numFmtId="0" fontId="94" fillId="0" borderId="0" xfId="0" applyFont="1" applyAlignment="1">
      <alignment wrapText="1"/>
    </xf>
    <xf numFmtId="0" fontId="59" fillId="0" borderId="0" xfId="0" applyFont="1" applyAlignment="1">
      <alignment wrapText="1"/>
    </xf>
    <xf numFmtId="0" fontId="59" fillId="0" borderId="0" xfId="0" applyFont="1" applyAlignment="1">
      <alignment horizontal="center" vertical="center" wrapText="1"/>
    </xf>
    <xf numFmtId="4" fontId="59" fillId="0" borderId="0" xfId="0" applyNumberFormat="1" applyFont="1" applyAlignment="1">
      <alignment horizontal="center" vertical="center" wrapText="1"/>
    </xf>
    <xf numFmtId="4" fontId="59" fillId="0" borderId="0" xfId="0" applyNumberFormat="1" applyFont="1" applyAlignment="1">
      <alignment vertical="center" wrapText="1"/>
    </xf>
    <xf numFmtId="0" fontId="59" fillId="0" borderId="0" xfId="0" applyFont="1" applyAlignment="1">
      <alignment vertical="center" wrapText="1"/>
    </xf>
    <xf numFmtId="0" fontId="59" fillId="0" borderId="0" xfId="0" applyFont="1" applyAlignment="1">
      <alignment horizontal="left" vertical="center" wrapText="1"/>
    </xf>
    <xf numFmtId="9" fontId="59" fillId="18" borderId="27" xfId="0" applyNumberFormat="1" applyFont="1" applyFill="1" applyBorder="1" applyAlignment="1">
      <alignment horizontal="center" vertical="center" wrapText="1"/>
    </xf>
    <xf numFmtId="0" fontId="59" fillId="0" borderId="0" xfId="0" applyFont="1" applyAlignment="1">
      <alignment horizontal="left" vertical="center"/>
    </xf>
    <xf numFmtId="0" fontId="59" fillId="18" borderId="27" xfId="0" applyFont="1" applyFill="1" applyBorder="1" applyAlignment="1">
      <alignment horizontal="center" vertical="center" wrapText="1"/>
    </xf>
    <xf numFmtId="0" fontId="100" fillId="26" borderId="0" xfId="0" applyFont="1" applyFill="1" applyAlignment="1">
      <alignment horizontal="left" vertical="center" wrapText="1"/>
    </xf>
    <xf numFmtId="3" fontId="100" fillId="7" borderId="0" xfId="0" applyNumberFormat="1" applyFont="1" applyFill="1" applyAlignment="1">
      <alignment horizontal="center" vertical="center" wrapText="1"/>
    </xf>
    <xf numFmtId="3" fontId="100" fillId="7" borderId="0" xfId="0" applyNumberFormat="1" applyFont="1" applyFill="1" applyAlignment="1">
      <alignment horizontal="center" vertical="center" wrapText="1"/>
    </xf>
  </cellXfs>
  <cellStyles count="32">
    <cellStyle name="Excel Built-in Normal" xfId="15" xr:uid="{00000000-0005-0000-0000-000000000000}"/>
    <cellStyle name="Excel Built-in Normal 1" xfId="23" xr:uid="{00000000-0005-0000-0000-000001000000}"/>
    <cellStyle name="Excel Built-in Normal 2 2" xfId="29" xr:uid="{00000000-0005-0000-0000-000002000000}"/>
    <cellStyle name="Excel Built-in Normal 3" xfId="11" xr:uid="{00000000-0005-0000-0000-000003000000}"/>
    <cellStyle name="TableStyleLight1" xfId="16" xr:uid="{00000000-0005-0000-0000-000004000000}"/>
    <cellStyle name="Гіперпосилання" xfId="1" builtinId="8"/>
    <cellStyle name="Звичайний" xfId="0" builtinId="0"/>
    <cellStyle name="Звичайний 11" xfId="19" xr:uid="{00000000-0005-0000-0000-000007000000}"/>
    <cellStyle name="Звичайний 14" xfId="25" xr:uid="{00000000-0005-0000-0000-000008000000}"/>
    <cellStyle name="Звичайний 2" xfId="2" xr:uid="{00000000-0005-0000-0000-000009000000}"/>
    <cellStyle name="Звичайний 2 10" xfId="13" xr:uid="{00000000-0005-0000-0000-00000A000000}"/>
    <cellStyle name="Звичайний 2 12 2 2 2" xfId="31" xr:uid="{6AE68EE8-B805-49E1-BDF1-0733EF41D21A}"/>
    <cellStyle name="Звичайний 2 2" xfId="3" xr:uid="{00000000-0005-0000-0000-00000B000000}"/>
    <cellStyle name="Звичайний 2 3" xfId="4" xr:uid="{00000000-0005-0000-0000-00000C000000}"/>
    <cellStyle name="Звичайний 3" xfId="5" xr:uid="{00000000-0005-0000-0000-00000D000000}"/>
    <cellStyle name="Звичайний 3 2" xfId="6" xr:uid="{00000000-0005-0000-0000-00000E000000}"/>
    <cellStyle name="Звичайний 3 3" xfId="14" xr:uid="{00000000-0005-0000-0000-00000F000000}"/>
    <cellStyle name="Звичайний 4" xfId="21" xr:uid="{00000000-0005-0000-0000-000010000000}"/>
    <cellStyle name="Звичайний 5" xfId="18" xr:uid="{00000000-0005-0000-0000-000011000000}"/>
    <cellStyle name="Звичайний 7" xfId="27" xr:uid="{00000000-0005-0000-0000-000012000000}"/>
    <cellStyle name="Обычный 10" xfId="28" xr:uid="{00000000-0005-0000-0000-000013000000}"/>
    <cellStyle name="Обычный 10 3" xfId="22" xr:uid="{00000000-0005-0000-0000-000014000000}"/>
    <cellStyle name="Обычный 2" xfId="7" xr:uid="{00000000-0005-0000-0000-000015000000}"/>
    <cellStyle name="Обычный 2 2" xfId="8" xr:uid="{00000000-0005-0000-0000-000016000000}"/>
    <cellStyle name="Обычный 2 3" xfId="30" xr:uid="{68536623-1ACB-46A5-9583-4B2606DAC617}"/>
    <cellStyle name="Обычный 3" xfId="12" xr:uid="{00000000-0005-0000-0000-000017000000}"/>
    <cellStyle name="Обычный 3 4" xfId="26" xr:uid="{00000000-0005-0000-0000-000018000000}"/>
    <cellStyle name="Обычный 4" xfId="20" xr:uid="{00000000-0005-0000-0000-000019000000}"/>
    <cellStyle name="Обычный 8 2" xfId="24" xr:uid="{00000000-0005-0000-0000-00001A000000}"/>
    <cellStyle name="Обычный_КП" xfId="17" xr:uid="{00000000-0005-0000-0000-00001B000000}"/>
    <cellStyle name="Обычный_Лист1" xfId="9" xr:uid="{00000000-0005-0000-0000-00001C000000}"/>
    <cellStyle name="Фінансовий 2" xfId="10" xr:uid="{00000000-0005-0000-0000-00001E00000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266700</xdr:colOff>
      <xdr:row>0</xdr:row>
      <xdr:rowOff>209550</xdr:rowOff>
    </xdr:from>
    <xdr:to>
      <xdr:col>2</xdr:col>
      <xdr:colOff>447675</xdr:colOff>
      <xdr:row>0</xdr:row>
      <xdr:rowOff>209550</xdr:rowOff>
    </xdr:to>
    <xdr:sp macro="" textlink="">
      <xdr:nvSpPr>
        <xdr:cNvPr id="2" name="Line 222">
          <a:extLst>
            <a:ext uri="{FF2B5EF4-FFF2-40B4-BE49-F238E27FC236}">
              <a16:creationId xmlns:a16="http://schemas.microsoft.com/office/drawing/2014/main" id="{D29A0118-7F9E-4311-AEE2-514AAF1F2B33}"/>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 name="Line 223">
          <a:extLst>
            <a:ext uri="{FF2B5EF4-FFF2-40B4-BE49-F238E27FC236}">
              <a16:creationId xmlns:a16="http://schemas.microsoft.com/office/drawing/2014/main" id="{1D78AE05-4924-40D0-B26F-546F0CC708E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 name="Line 224">
          <a:extLst>
            <a:ext uri="{FF2B5EF4-FFF2-40B4-BE49-F238E27FC236}">
              <a16:creationId xmlns:a16="http://schemas.microsoft.com/office/drawing/2014/main" id="{0FD5F738-91B5-46EF-9F9F-D2669F2F2678}"/>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 name="Line 226">
          <a:extLst>
            <a:ext uri="{FF2B5EF4-FFF2-40B4-BE49-F238E27FC236}">
              <a16:creationId xmlns:a16="http://schemas.microsoft.com/office/drawing/2014/main" id="{F0EE6EEA-7DEE-458E-80CD-CA5E88C7B37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 name="Line 227">
          <a:extLst>
            <a:ext uri="{FF2B5EF4-FFF2-40B4-BE49-F238E27FC236}">
              <a16:creationId xmlns:a16="http://schemas.microsoft.com/office/drawing/2014/main" id="{6D836836-337F-48DE-A1DF-31C14FFCE0E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 name="Line 229">
          <a:extLst>
            <a:ext uri="{FF2B5EF4-FFF2-40B4-BE49-F238E27FC236}">
              <a16:creationId xmlns:a16="http://schemas.microsoft.com/office/drawing/2014/main" id="{583E1489-6237-40E3-8070-B9DFA04CF88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 name="Line 230">
          <a:extLst>
            <a:ext uri="{FF2B5EF4-FFF2-40B4-BE49-F238E27FC236}">
              <a16:creationId xmlns:a16="http://schemas.microsoft.com/office/drawing/2014/main" id="{0D66A82E-0987-4D32-9724-B656E594A8F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 name="Line 232">
          <a:extLst>
            <a:ext uri="{FF2B5EF4-FFF2-40B4-BE49-F238E27FC236}">
              <a16:creationId xmlns:a16="http://schemas.microsoft.com/office/drawing/2014/main" id="{0D66F403-E909-4B6C-B0A0-CA9892F7236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 name="Line 233">
          <a:extLst>
            <a:ext uri="{FF2B5EF4-FFF2-40B4-BE49-F238E27FC236}">
              <a16:creationId xmlns:a16="http://schemas.microsoft.com/office/drawing/2014/main" id="{E396CAA2-AEA1-4C6D-B534-F3516FEC3A1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 name="Line 235">
          <a:extLst>
            <a:ext uri="{FF2B5EF4-FFF2-40B4-BE49-F238E27FC236}">
              <a16:creationId xmlns:a16="http://schemas.microsoft.com/office/drawing/2014/main" id="{36CED8F2-6B8B-475B-AADD-BC66FF9C53C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 name="Line 236">
          <a:extLst>
            <a:ext uri="{FF2B5EF4-FFF2-40B4-BE49-F238E27FC236}">
              <a16:creationId xmlns:a16="http://schemas.microsoft.com/office/drawing/2014/main" id="{4A7E0E79-7279-4A0A-B952-AA802C011EF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3" name="Line 238">
          <a:extLst>
            <a:ext uri="{FF2B5EF4-FFF2-40B4-BE49-F238E27FC236}">
              <a16:creationId xmlns:a16="http://schemas.microsoft.com/office/drawing/2014/main" id="{F1711989-3F97-475C-8297-8E9E1448E37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4" name="Line 239">
          <a:extLst>
            <a:ext uri="{FF2B5EF4-FFF2-40B4-BE49-F238E27FC236}">
              <a16:creationId xmlns:a16="http://schemas.microsoft.com/office/drawing/2014/main" id="{BA4A568A-9FF6-416F-BE4B-60CE1FADD195}"/>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5" name="Line 240">
          <a:extLst>
            <a:ext uri="{FF2B5EF4-FFF2-40B4-BE49-F238E27FC236}">
              <a16:creationId xmlns:a16="http://schemas.microsoft.com/office/drawing/2014/main" id="{0E6A7693-ADE2-4F11-B96D-9D987365592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6" name="Line 241">
          <a:extLst>
            <a:ext uri="{FF2B5EF4-FFF2-40B4-BE49-F238E27FC236}">
              <a16:creationId xmlns:a16="http://schemas.microsoft.com/office/drawing/2014/main" id="{FBC26138-A30C-4F1E-9299-80F9F841009F}"/>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7" name="Line 242">
          <a:extLst>
            <a:ext uri="{FF2B5EF4-FFF2-40B4-BE49-F238E27FC236}">
              <a16:creationId xmlns:a16="http://schemas.microsoft.com/office/drawing/2014/main" id="{C46B875F-120B-444A-8787-55F50F2C47DC}"/>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8" name="Line 250">
          <a:extLst>
            <a:ext uri="{FF2B5EF4-FFF2-40B4-BE49-F238E27FC236}">
              <a16:creationId xmlns:a16="http://schemas.microsoft.com/office/drawing/2014/main" id="{ED73E8A5-D5FD-4236-B890-86ED7AA3885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9" name="Line 251">
          <a:extLst>
            <a:ext uri="{FF2B5EF4-FFF2-40B4-BE49-F238E27FC236}">
              <a16:creationId xmlns:a16="http://schemas.microsoft.com/office/drawing/2014/main" id="{FF079F9A-4C5E-4BEF-9B1F-E644362EA7D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0" name="Line 259">
          <a:extLst>
            <a:ext uri="{FF2B5EF4-FFF2-40B4-BE49-F238E27FC236}">
              <a16:creationId xmlns:a16="http://schemas.microsoft.com/office/drawing/2014/main" id="{FFB297D5-8ED4-4396-B89F-9037E2AC611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 name="Line 260">
          <a:extLst>
            <a:ext uri="{FF2B5EF4-FFF2-40B4-BE49-F238E27FC236}">
              <a16:creationId xmlns:a16="http://schemas.microsoft.com/office/drawing/2014/main" id="{151801D2-3A7C-43C9-BB9C-A0925BC3BC2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2" name="Line 263">
          <a:extLst>
            <a:ext uri="{FF2B5EF4-FFF2-40B4-BE49-F238E27FC236}">
              <a16:creationId xmlns:a16="http://schemas.microsoft.com/office/drawing/2014/main" id="{D5591703-58A0-41C9-B579-1A36F1D078D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3" name="Line 264">
          <a:extLst>
            <a:ext uri="{FF2B5EF4-FFF2-40B4-BE49-F238E27FC236}">
              <a16:creationId xmlns:a16="http://schemas.microsoft.com/office/drawing/2014/main" id="{A98273F1-BEEE-458F-9C36-9F201C74F89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4" name="Line 222">
          <a:extLst>
            <a:ext uri="{FF2B5EF4-FFF2-40B4-BE49-F238E27FC236}">
              <a16:creationId xmlns:a16="http://schemas.microsoft.com/office/drawing/2014/main" id="{9DFB22B2-F3D8-4450-B57D-34F595A8E8D3}"/>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5" name="Line 223">
          <a:extLst>
            <a:ext uri="{FF2B5EF4-FFF2-40B4-BE49-F238E27FC236}">
              <a16:creationId xmlns:a16="http://schemas.microsoft.com/office/drawing/2014/main" id="{1F292B98-162B-4311-A566-20D5CC63AD9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6" name="Line 224">
          <a:extLst>
            <a:ext uri="{FF2B5EF4-FFF2-40B4-BE49-F238E27FC236}">
              <a16:creationId xmlns:a16="http://schemas.microsoft.com/office/drawing/2014/main" id="{4FF2A9C3-57B7-4819-BE9F-89FD85E9FDD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7" name="Line 226">
          <a:extLst>
            <a:ext uri="{FF2B5EF4-FFF2-40B4-BE49-F238E27FC236}">
              <a16:creationId xmlns:a16="http://schemas.microsoft.com/office/drawing/2014/main" id="{A74AA65F-C8EE-48F2-8757-CFCB5F4ED58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8" name="Line 227">
          <a:extLst>
            <a:ext uri="{FF2B5EF4-FFF2-40B4-BE49-F238E27FC236}">
              <a16:creationId xmlns:a16="http://schemas.microsoft.com/office/drawing/2014/main" id="{636F6A3A-BC7C-4697-A53B-D61284ED112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9" name="Line 229">
          <a:extLst>
            <a:ext uri="{FF2B5EF4-FFF2-40B4-BE49-F238E27FC236}">
              <a16:creationId xmlns:a16="http://schemas.microsoft.com/office/drawing/2014/main" id="{3EA9E58A-866F-4C8D-BA22-C225C98397B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0" name="Line 230">
          <a:extLst>
            <a:ext uri="{FF2B5EF4-FFF2-40B4-BE49-F238E27FC236}">
              <a16:creationId xmlns:a16="http://schemas.microsoft.com/office/drawing/2014/main" id="{3434B693-5D89-460B-915F-87D53982DA0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 name="Line 232">
          <a:extLst>
            <a:ext uri="{FF2B5EF4-FFF2-40B4-BE49-F238E27FC236}">
              <a16:creationId xmlns:a16="http://schemas.microsoft.com/office/drawing/2014/main" id="{D1BE9AB1-CE8C-42FC-B1E7-907EC0C3522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 name="Line 233">
          <a:extLst>
            <a:ext uri="{FF2B5EF4-FFF2-40B4-BE49-F238E27FC236}">
              <a16:creationId xmlns:a16="http://schemas.microsoft.com/office/drawing/2014/main" id="{FBC6A0C2-4612-4576-827E-41206AA4A9C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3" name="Line 235">
          <a:extLst>
            <a:ext uri="{FF2B5EF4-FFF2-40B4-BE49-F238E27FC236}">
              <a16:creationId xmlns:a16="http://schemas.microsoft.com/office/drawing/2014/main" id="{E55FF972-3AB3-44B5-99B8-BC48A587F34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4" name="Line 236">
          <a:extLst>
            <a:ext uri="{FF2B5EF4-FFF2-40B4-BE49-F238E27FC236}">
              <a16:creationId xmlns:a16="http://schemas.microsoft.com/office/drawing/2014/main" id="{0257E9E1-3803-4E31-A927-D3DE0371A34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35" name="Line 238">
          <a:extLst>
            <a:ext uri="{FF2B5EF4-FFF2-40B4-BE49-F238E27FC236}">
              <a16:creationId xmlns:a16="http://schemas.microsoft.com/office/drawing/2014/main" id="{C22D43DC-222F-46D0-B081-0057FA4CD97E}"/>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36" name="Line 239">
          <a:extLst>
            <a:ext uri="{FF2B5EF4-FFF2-40B4-BE49-F238E27FC236}">
              <a16:creationId xmlns:a16="http://schemas.microsoft.com/office/drawing/2014/main" id="{4CD68AA6-6E49-444E-83D6-802818CDBF91}"/>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37" name="Line 240">
          <a:extLst>
            <a:ext uri="{FF2B5EF4-FFF2-40B4-BE49-F238E27FC236}">
              <a16:creationId xmlns:a16="http://schemas.microsoft.com/office/drawing/2014/main" id="{CF1C3D31-22F6-42B5-9854-1579BE8F727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38" name="Line 241">
          <a:extLst>
            <a:ext uri="{FF2B5EF4-FFF2-40B4-BE49-F238E27FC236}">
              <a16:creationId xmlns:a16="http://schemas.microsoft.com/office/drawing/2014/main" id="{E96A19A7-90DA-4DBA-AE55-B329DF40EE39}"/>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39" name="Line 242">
          <a:extLst>
            <a:ext uri="{FF2B5EF4-FFF2-40B4-BE49-F238E27FC236}">
              <a16:creationId xmlns:a16="http://schemas.microsoft.com/office/drawing/2014/main" id="{FCA2FC74-F958-46EF-A0EF-ECF31CCF21FA}"/>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0" name="Line 250">
          <a:extLst>
            <a:ext uri="{FF2B5EF4-FFF2-40B4-BE49-F238E27FC236}">
              <a16:creationId xmlns:a16="http://schemas.microsoft.com/office/drawing/2014/main" id="{672B7433-2C5E-4A4A-8F29-E2DA8406C3C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1" name="Line 251">
          <a:extLst>
            <a:ext uri="{FF2B5EF4-FFF2-40B4-BE49-F238E27FC236}">
              <a16:creationId xmlns:a16="http://schemas.microsoft.com/office/drawing/2014/main" id="{2D7C4874-CFC2-4AB4-B8EA-20A48628553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2" name="Line 259">
          <a:extLst>
            <a:ext uri="{FF2B5EF4-FFF2-40B4-BE49-F238E27FC236}">
              <a16:creationId xmlns:a16="http://schemas.microsoft.com/office/drawing/2014/main" id="{055E9B51-D4D6-41B0-8ECC-B98B5B1D22E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3" name="Line 260">
          <a:extLst>
            <a:ext uri="{FF2B5EF4-FFF2-40B4-BE49-F238E27FC236}">
              <a16:creationId xmlns:a16="http://schemas.microsoft.com/office/drawing/2014/main" id="{18C0FD37-0183-4C75-8586-64E8F860C9B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4" name="Line 263">
          <a:extLst>
            <a:ext uri="{FF2B5EF4-FFF2-40B4-BE49-F238E27FC236}">
              <a16:creationId xmlns:a16="http://schemas.microsoft.com/office/drawing/2014/main" id="{1427B7D6-453F-4C60-B170-6390A391AA6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 name="Line 264">
          <a:extLst>
            <a:ext uri="{FF2B5EF4-FFF2-40B4-BE49-F238E27FC236}">
              <a16:creationId xmlns:a16="http://schemas.microsoft.com/office/drawing/2014/main" id="{185D854F-4B5F-43E1-977F-A3A542A2C69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6" name="Line 266">
          <a:extLst>
            <a:ext uri="{FF2B5EF4-FFF2-40B4-BE49-F238E27FC236}">
              <a16:creationId xmlns:a16="http://schemas.microsoft.com/office/drawing/2014/main" id="{09B118FB-3CA8-45D4-8160-0BBFFC8FB6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7" name="Line 267">
          <a:extLst>
            <a:ext uri="{FF2B5EF4-FFF2-40B4-BE49-F238E27FC236}">
              <a16:creationId xmlns:a16="http://schemas.microsoft.com/office/drawing/2014/main" id="{C902BFB8-3FAB-4251-B4DB-07CAA7EFDE1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8" name="Line 285">
          <a:extLst>
            <a:ext uri="{FF2B5EF4-FFF2-40B4-BE49-F238E27FC236}">
              <a16:creationId xmlns:a16="http://schemas.microsoft.com/office/drawing/2014/main" id="{67EFCBF0-C463-4806-8951-DF4D14D5846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9" name="Line 286">
          <a:extLst>
            <a:ext uri="{FF2B5EF4-FFF2-40B4-BE49-F238E27FC236}">
              <a16:creationId xmlns:a16="http://schemas.microsoft.com/office/drawing/2014/main" id="{B3759B13-948B-4F99-8BBE-CC549397D74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0" name="Line 288">
          <a:extLst>
            <a:ext uri="{FF2B5EF4-FFF2-40B4-BE49-F238E27FC236}">
              <a16:creationId xmlns:a16="http://schemas.microsoft.com/office/drawing/2014/main" id="{A2DD4F09-63EF-4191-BBED-369DE3C0C70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 name="Line 289">
          <a:extLst>
            <a:ext uri="{FF2B5EF4-FFF2-40B4-BE49-F238E27FC236}">
              <a16:creationId xmlns:a16="http://schemas.microsoft.com/office/drawing/2014/main" id="{C120E741-0868-42B4-9044-AB72B5A4871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2" name="Line 293">
          <a:extLst>
            <a:ext uri="{FF2B5EF4-FFF2-40B4-BE49-F238E27FC236}">
              <a16:creationId xmlns:a16="http://schemas.microsoft.com/office/drawing/2014/main" id="{26861DD6-0EAF-4809-9D96-7AE0A504AB0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3" name="Line 222">
          <a:extLst>
            <a:ext uri="{FF2B5EF4-FFF2-40B4-BE49-F238E27FC236}">
              <a16:creationId xmlns:a16="http://schemas.microsoft.com/office/drawing/2014/main" id="{B7E58434-99FD-4032-BD97-53A026C75076}"/>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4" name="Line 223">
          <a:extLst>
            <a:ext uri="{FF2B5EF4-FFF2-40B4-BE49-F238E27FC236}">
              <a16:creationId xmlns:a16="http://schemas.microsoft.com/office/drawing/2014/main" id="{55FD5A54-A6B1-4090-854A-55A2626A7E2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5" name="Line 224">
          <a:extLst>
            <a:ext uri="{FF2B5EF4-FFF2-40B4-BE49-F238E27FC236}">
              <a16:creationId xmlns:a16="http://schemas.microsoft.com/office/drawing/2014/main" id="{C1DFA6E6-E987-4710-9456-021B1911488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6" name="Line 226">
          <a:extLst>
            <a:ext uri="{FF2B5EF4-FFF2-40B4-BE49-F238E27FC236}">
              <a16:creationId xmlns:a16="http://schemas.microsoft.com/office/drawing/2014/main" id="{68226E03-7AE5-4FA8-B8A4-3AF0872572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7" name="Line 227">
          <a:extLst>
            <a:ext uri="{FF2B5EF4-FFF2-40B4-BE49-F238E27FC236}">
              <a16:creationId xmlns:a16="http://schemas.microsoft.com/office/drawing/2014/main" id="{83A5D42C-8104-496A-80F2-7CCFEF332E3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 name="Line 229">
          <a:extLst>
            <a:ext uri="{FF2B5EF4-FFF2-40B4-BE49-F238E27FC236}">
              <a16:creationId xmlns:a16="http://schemas.microsoft.com/office/drawing/2014/main" id="{BA0A02F9-6CBB-4D77-8FCE-376F484D302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9" name="Line 222">
          <a:extLst>
            <a:ext uri="{FF2B5EF4-FFF2-40B4-BE49-F238E27FC236}">
              <a16:creationId xmlns:a16="http://schemas.microsoft.com/office/drawing/2014/main" id="{22CAE801-037B-4B2C-98F8-E27C0D92F6E0}"/>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0" name="Line 223">
          <a:extLst>
            <a:ext uri="{FF2B5EF4-FFF2-40B4-BE49-F238E27FC236}">
              <a16:creationId xmlns:a16="http://schemas.microsoft.com/office/drawing/2014/main" id="{C774CCB8-0B6C-4014-BBBC-4359A2D5C151}"/>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1" name="Line 224">
          <a:extLst>
            <a:ext uri="{FF2B5EF4-FFF2-40B4-BE49-F238E27FC236}">
              <a16:creationId xmlns:a16="http://schemas.microsoft.com/office/drawing/2014/main" id="{4CABEF4A-2F86-449A-AB6B-346028DC85E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2" name="Line 226">
          <a:extLst>
            <a:ext uri="{FF2B5EF4-FFF2-40B4-BE49-F238E27FC236}">
              <a16:creationId xmlns:a16="http://schemas.microsoft.com/office/drawing/2014/main" id="{9E1E1CE4-C714-488C-98BB-C62B4886F5D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3" name="Line 227">
          <a:extLst>
            <a:ext uri="{FF2B5EF4-FFF2-40B4-BE49-F238E27FC236}">
              <a16:creationId xmlns:a16="http://schemas.microsoft.com/office/drawing/2014/main" id="{B26B13BE-4587-4D90-9367-0735B77D6C4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 name="Line 229">
          <a:extLst>
            <a:ext uri="{FF2B5EF4-FFF2-40B4-BE49-F238E27FC236}">
              <a16:creationId xmlns:a16="http://schemas.microsoft.com/office/drawing/2014/main" id="{2FB58956-6B68-4024-BEED-B4B9B625921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 name="Line 230">
          <a:extLst>
            <a:ext uri="{FF2B5EF4-FFF2-40B4-BE49-F238E27FC236}">
              <a16:creationId xmlns:a16="http://schemas.microsoft.com/office/drawing/2014/main" id="{4842EEDF-DB6F-4428-B229-B3FE0BE727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6" name="Line 232">
          <a:extLst>
            <a:ext uri="{FF2B5EF4-FFF2-40B4-BE49-F238E27FC236}">
              <a16:creationId xmlns:a16="http://schemas.microsoft.com/office/drawing/2014/main" id="{50FB7BCF-8537-427C-A5F8-8F053F741A7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7" name="Line 233">
          <a:extLst>
            <a:ext uri="{FF2B5EF4-FFF2-40B4-BE49-F238E27FC236}">
              <a16:creationId xmlns:a16="http://schemas.microsoft.com/office/drawing/2014/main" id="{179EA6C7-0063-4B76-BE8A-C5FE292FD47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8" name="Line 235">
          <a:extLst>
            <a:ext uri="{FF2B5EF4-FFF2-40B4-BE49-F238E27FC236}">
              <a16:creationId xmlns:a16="http://schemas.microsoft.com/office/drawing/2014/main" id="{9A02E25A-28C4-48A3-A6D1-ED9918BCF24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9" name="Line 236">
          <a:extLst>
            <a:ext uri="{FF2B5EF4-FFF2-40B4-BE49-F238E27FC236}">
              <a16:creationId xmlns:a16="http://schemas.microsoft.com/office/drawing/2014/main" id="{3F98CA64-778C-4D86-88F2-4F6450F97E5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70" name="Line 238">
          <a:extLst>
            <a:ext uri="{FF2B5EF4-FFF2-40B4-BE49-F238E27FC236}">
              <a16:creationId xmlns:a16="http://schemas.microsoft.com/office/drawing/2014/main" id="{1E2111E6-EC4C-4F6F-8906-01CB6586750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71" name="Line 239">
          <a:extLst>
            <a:ext uri="{FF2B5EF4-FFF2-40B4-BE49-F238E27FC236}">
              <a16:creationId xmlns:a16="http://schemas.microsoft.com/office/drawing/2014/main" id="{2DE28FE6-CDA3-40D1-A366-FB14810C43B2}"/>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72" name="Line 240">
          <a:extLst>
            <a:ext uri="{FF2B5EF4-FFF2-40B4-BE49-F238E27FC236}">
              <a16:creationId xmlns:a16="http://schemas.microsoft.com/office/drawing/2014/main" id="{7BC410D4-C538-43A7-B412-F92475B0213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73" name="Line 241">
          <a:extLst>
            <a:ext uri="{FF2B5EF4-FFF2-40B4-BE49-F238E27FC236}">
              <a16:creationId xmlns:a16="http://schemas.microsoft.com/office/drawing/2014/main" id="{99B9F7FB-D559-45CD-BE5B-FC523FA7E60D}"/>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74" name="Line 242">
          <a:extLst>
            <a:ext uri="{FF2B5EF4-FFF2-40B4-BE49-F238E27FC236}">
              <a16:creationId xmlns:a16="http://schemas.microsoft.com/office/drawing/2014/main" id="{8F3E763E-B2D5-4D67-ADD9-03F91ADDF3A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5" name="Line 250">
          <a:extLst>
            <a:ext uri="{FF2B5EF4-FFF2-40B4-BE49-F238E27FC236}">
              <a16:creationId xmlns:a16="http://schemas.microsoft.com/office/drawing/2014/main" id="{97260AF6-C8CF-4570-9ACB-4EC24E6ED28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6" name="Line 251">
          <a:extLst>
            <a:ext uri="{FF2B5EF4-FFF2-40B4-BE49-F238E27FC236}">
              <a16:creationId xmlns:a16="http://schemas.microsoft.com/office/drawing/2014/main" id="{D1791195-A194-4818-AB95-4E8EEDDC01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7" name="Line 259">
          <a:extLst>
            <a:ext uri="{FF2B5EF4-FFF2-40B4-BE49-F238E27FC236}">
              <a16:creationId xmlns:a16="http://schemas.microsoft.com/office/drawing/2014/main" id="{C09F8C70-0176-44F0-AF33-AF1650686C4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8" name="Line 260">
          <a:extLst>
            <a:ext uri="{FF2B5EF4-FFF2-40B4-BE49-F238E27FC236}">
              <a16:creationId xmlns:a16="http://schemas.microsoft.com/office/drawing/2014/main" id="{B7754E93-3D55-4F29-B12C-85393AF8905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9" name="Line 263">
          <a:extLst>
            <a:ext uri="{FF2B5EF4-FFF2-40B4-BE49-F238E27FC236}">
              <a16:creationId xmlns:a16="http://schemas.microsoft.com/office/drawing/2014/main" id="{7968C0C2-B974-4860-9F66-1E391B9FCEB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0" name="Line 264">
          <a:extLst>
            <a:ext uri="{FF2B5EF4-FFF2-40B4-BE49-F238E27FC236}">
              <a16:creationId xmlns:a16="http://schemas.microsoft.com/office/drawing/2014/main" id="{A9A83973-72AD-4B38-AA29-169129289AF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1" name="Line 222">
          <a:extLst>
            <a:ext uri="{FF2B5EF4-FFF2-40B4-BE49-F238E27FC236}">
              <a16:creationId xmlns:a16="http://schemas.microsoft.com/office/drawing/2014/main" id="{C47F4533-25AF-4090-B0E6-B346B7955F3B}"/>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2" name="Line 223">
          <a:extLst>
            <a:ext uri="{FF2B5EF4-FFF2-40B4-BE49-F238E27FC236}">
              <a16:creationId xmlns:a16="http://schemas.microsoft.com/office/drawing/2014/main" id="{91D3B119-1BA4-4DF4-BAF6-8713D8A82E53}"/>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3" name="Line 224">
          <a:extLst>
            <a:ext uri="{FF2B5EF4-FFF2-40B4-BE49-F238E27FC236}">
              <a16:creationId xmlns:a16="http://schemas.microsoft.com/office/drawing/2014/main" id="{F382E857-9563-4B28-9382-DB7C3DF5A984}"/>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4" name="Line 226">
          <a:extLst>
            <a:ext uri="{FF2B5EF4-FFF2-40B4-BE49-F238E27FC236}">
              <a16:creationId xmlns:a16="http://schemas.microsoft.com/office/drawing/2014/main" id="{E8CFD7D2-B031-4A1B-BC67-2501D22496B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5" name="Line 227">
          <a:extLst>
            <a:ext uri="{FF2B5EF4-FFF2-40B4-BE49-F238E27FC236}">
              <a16:creationId xmlns:a16="http://schemas.microsoft.com/office/drawing/2014/main" id="{1F37F11B-FBD3-44BC-B179-148AB2BD1DF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6" name="Line 229">
          <a:extLst>
            <a:ext uri="{FF2B5EF4-FFF2-40B4-BE49-F238E27FC236}">
              <a16:creationId xmlns:a16="http://schemas.microsoft.com/office/drawing/2014/main" id="{11EFC9BC-1684-47BA-ACED-F124E2D7AA7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7" name="Line 230">
          <a:extLst>
            <a:ext uri="{FF2B5EF4-FFF2-40B4-BE49-F238E27FC236}">
              <a16:creationId xmlns:a16="http://schemas.microsoft.com/office/drawing/2014/main" id="{F2FDAA0C-0862-42B0-B52C-34800018F5B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 name="Line 232">
          <a:extLst>
            <a:ext uri="{FF2B5EF4-FFF2-40B4-BE49-F238E27FC236}">
              <a16:creationId xmlns:a16="http://schemas.microsoft.com/office/drawing/2014/main" id="{4D661A44-B43F-4D08-ABE2-858021D0904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9" name="Line 233">
          <a:extLst>
            <a:ext uri="{FF2B5EF4-FFF2-40B4-BE49-F238E27FC236}">
              <a16:creationId xmlns:a16="http://schemas.microsoft.com/office/drawing/2014/main" id="{C2766956-E8C5-4650-87DF-F42B4461899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0" name="Line 235">
          <a:extLst>
            <a:ext uri="{FF2B5EF4-FFF2-40B4-BE49-F238E27FC236}">
              <a16:creationId xmlns:a16="http://schemas.microsoft.com/office/drawing/2014/main" id="{4EBB0960-427A-4AB0-90CA-FAC2C0326E7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1" name="Line 236">
          <a:extLst>
            <a:ext uri="{FF2B5EF4-FFF2-40B4-BE49-F238E27FC236}">
              <a16:creationId xmlns:a16="http://schemas.microsoft.com/office/drawing/2014/main" id="{25BD67DF-2277-4746-BA09-4FFB7C27193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92" name="Line 238">
          <a:extLst>
            <a:ext uri="{FF2B5EF4-FFF2-40B4-BE49-F238E27FC236}">
              <a16:creationId xmlns:a16="http://schemas.microsoft.com/office/drawing/2014/main" id="{630913E4-D732-4898-9C1D-FDFC2374C114}"/>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93" name="Line 239">
          <a:extLst>
            <a:ext uri="{FF2B5EF4-FFF2-40B4-BE49-F238E27FC236}">
              <a16:creationId xmlns:a16="http://schemas.microsoft.com/office/drawing/2014/main" id="{D440767F-624B-4EED-8B00-000C4A3C60E5}"/>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94" name="Line 240">
          <a:extLst>
            <a:ext uri="{FF2B5EF4-FFF2-40B4-BE49-F238E27FC236}">
              <a16:creationId xmlns:a16="http://schemas.microsoft.com/office/drawing/2014/main" id="{CD6892A6-4FCC-47CE-BC13-E3AF826E8657}"/>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95" name="Line 241">
          <a:extLst>
            <a:ext uri="{FF2B5EF4-FFF2-40B4-BE49-F238E27FC236}">
              <a16:creationId xmlns:a16="http://schemas.microsoft.com/office/drawing/2014/main" id="{94BA3382-F052-4240-8084-2015ACEBE0CD}"/>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96" name="Line 242">
          <a:extLst>
            <a:ext uri="{FF2B5EF4-FFF2-40B4-BE49-F238E27FC236}">
              <a16:creationId xmlns:a16="http://schemas.microsoft.com/office/drawing/2014/main" id="{EA94E28C-3867-400C-BE49-7137624B967E}"/>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7" name="Line 250">
          <a:extLst>
            <a:ext uri="{FF2B5EF4-FFF2-40B4-BE49-F238E27FC236}">
              <a16:creationId xmlns:a16="http://schemas.microsoft.com/office/drawing/2014/main" id="{498B0007-278C-404A-A8D9-1B3FFE0417F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8" name="Line 251">
          <a:extLst>
            <a:ext uri="{FF2B5EF4-FFF2-40B4-BE49-F238E27FC236}">
              <a16:creationId xmlns:a16="http://schemas.microsoft.com/office/drawing/2014/main" id="{31B709EA-44C3-41FF-8408-4EFB3858F3B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9" name="Line 259">
          <a:extLst>
            <a:ext uri="{FF2B5EF4-FFF2-40B4-BE49-F238E27FC236}">
              <a16:creationId xmlns:a16="http://schemas.microsoft.com/office/drawing/2014/main" id="{5336F76C-E8DA-44B0-9063-53CB5D314AD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0" name="Line 260">
          <a:extLst>
            <a:ext uri="{FF2B5EF4-FFF2-40B4-BE49-F238E27FC236}">
              <a16:creationId xmlns:a16="http://schemas.microsoft.com/office/drawing/2014/main" id="{CCBFA205-21D4-483A-9A79-0AE5C07DDAE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1" name="Line 263">
          <a:extLst>
            <a:ext uri="{FF2B5EF4-FFF2-40B4-BE49-F238E27FC236}">
              <a16:creationId xmlns:a16="http://schemas.microsoft.com/office/drawing/2014/main" id="{D5053D53-78B4-49F3-A598-9CECF27187B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2" name="Line 264">
          <a:extLst>
            <a:ext uri="{FF2B5EF4-FFF2-40B4-BE49-F238E27FC236}">
              <a16:creationId xmlns:a16="http://schemas.microsoft.com/office/drawing/2014/main" id="{A23A453A-95E7-4135-AB81-01DB2271EA8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3" name="Line 266">
          <a:extLst>
            <a:ext uri="{FF2B5EF4-FFF2-40B4-BE49-F238E27FC236}">
              <a16:creationId xmlns:a16="http://schemas.microsoft.com/office/drawing/2014/main" id="{6D840379-4EA1-4278-BD27-9D054F4BAF0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 name="Line 267">
          <a:extLst>
            <a:ext uri="{FF2B5EF4-FFF2-40B4-BE49-F238E27FC236}">
              <a16:creationId xmlns:a16="http://schemas.microsoft.com/office/drawing/2014/main" id="{8C2CCE4E-53C3-48A5-9948-212718AC543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5" name="Line 285">
          <a:extLst>
            <a:ext uri="{FF2B5EF4-FFF2-40B4-BE49-F238E27FC236}">
              <a16:creationId xmlns:a16="http://schemas.microsoft.com/office/drawing/2014/main" id="{957664E4-DB7C-4BC6-BF10-F049243AB31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 name="Line 286">
          <a:extLst>
            <a:ext uri="{FF2B5EF4-FFF2-40B4-BE49-F238E27FC236}">
              <a16:creationId xmlns:a16="http://schemas.microsoft.com/office/drawing/2014/main" id="{B6075683-EBD2-46C1-81BC-C6E5287CED9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7" name="Line 288">
          <a:extLst>
            <a:ext uri="{FF2B5EF4-FFF2-40B4-BE49-F238E27FC236}">
              <a16:creationId xmlns:a16="http://schemas.microsoft.com/office/drawing/2014/main" id="{9C4AF66E-675B-4A7C-9C35-3C244995CDD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8" name="Line 289">
          <a:extLst>
            <a:ext uri="{FF2B5EF4-FFF2-40B4-BE49-F238E27FC236}">
              <a16:creationId xmlns:a16="http://schemas.microsoft.com/office/drawing/2014/main" id="{1B005B9C-72A2-4FFE-9A7B-7DFB2A78514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9" name="Line 293">
          <a:extLst>
            <a:ext uri="{FF2B5EF4-FFF2-40B4-BE49-F238E27FC236}">
              <a16:creationId xmlns:a16="http://schemas.microsoft.com/office/drawing/2014/main" id="{4B58103D-4968-4088-8709-FC515FE24DE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0" name="Line 308">
          <a:extLst>
            <a:ext uri="{FF2B5EF4-FFF2-40B4-BE49-F238E27FC236}">
              <a16:creationId xmlns:a16="http://schemas.microsoft.com/office/drawing/2014/main" id="{161B6BA9-A165-4EAF-9E1F-6317017D6845}"/>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1" name="Line 309">
          <a:extLst>
            <a:ext uri="{FF2B5EF4-FFF2-40B4-BE49-F238E27FC236}">
              <a16:creationId xmlns:a16="http://schemas.microsoft.com/office/drawing/2014/main" id="{55E0F0F8-2DFA-4266-9FC1-9A50A99FA0D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 name="Line 333">
          <a:extLst>
            <a:ext uri="{FF2B5EF4-FFF2-40B4-BE49-F238E27FC236}">
              <a16:creationId xmlns:a16="http://schemas.microsoft.com/office/drawing/2014/main" id="{0C72C00D-7DA2-481D-8E05-21A75C492385}"/>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3" name="Line 334">
          <a:extLst>
            <a:ext uri="{FF2B5EF4-FFF2-40B4-BE49-F238E27FC236}">
              <a16:creationId xmlns:a16="http://schemas.microsoft.com/office/drawing/2014/main" id="{08BBF8D0-27FA-4B5E-A477-8E4DA8716B8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4" name="Line 340">
          <a:extLst>
            <a:ext uri="{FF2B5EF4-FFF2-40B4-BE49-F238E27FC236}">
              <a16:creationId xmlns:a16="http://schemas.microsoft.com/office/drawing/2014/main" id="{2DA0F1BA-3FCF-4A05-A5E2-4308D342E73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5" name="Line 341">
          <a:extLst>
            <a:ext uri="{FF2B5EF4-FFF2-40B4-BE49-F238E27FC236}">
              <a16:creationId xmlns:a16="http://schemas.microsoft.com/office/drawing/2014/main" id="{77363D7A-2E80-45DD-A6E0-652F4AD8FBF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6" name="Line 222">
          <a:extLst>
            <a:ext uri="{FF2B5EF4-FFF2-40B4-BE49-F238E27FC236}">
              <a16:creationId xmlns:a16="http://schemas.microsoft.com/office/drawing/2014/main" id="{F0F54C68-F1AE-4124-9654-A189614EAB12}"/>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7" name="Line 223">
          <a:extLst>
            <a:ext uri="{FF2B5EF4-FFF2-40B4-BE49-F238E27FC236}">
              <a16:creationId xmlns:a16="http://schemas.microsoft.com/office/drawing/2014/main" id="{BE8A717A-1F61-43AC-B8EF-1561068E6808}"/>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8" name="Line 224">
          <a:extLst>
            <a:ext uri="{FF2B5EF4-FFF2-40B4-BE49-F238E27FC236}">
              <a16:creationId xmlns:a16="http://schemas.microsoft.com/office/drawing/2014/main" id="{0A32EF7A-DE36-4115-8763-221ACF762C32}"/>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9" name="Line 226">
          <a:extLst>
            <a:ext uri="{FF2B5EF4-FFF2-40B4-BE49-F238E27FC236}">
              <a16:creationId xmlns:a16="http://schemas.microsoft.com/office/drawing/2014/main" id="{5DC33EF3-BECF-413B-9DD7-1B2589018D3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0" name="Line 227">
          <a:extLst>
            <a:ext uri="{FF2B5EF4-FFF2-40B4-BE49-F238E27FC236}">
              <a16:creationId xmlns:a16="http://schemas.microsoft.com/office/drawing/2014/main" id="{F95109EB-08D0-4FF5-AB54-F35C4EB3259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1" name="Line 229">
          <a:extLst>
            <a:ext uri="{FF2B5EF4-FFF2-40B4-BE49-F238E27FC236}">
              <a16:creationId xmlns:a16="http://schemas.microsoft.com/office/drawing/2014/main" id="{A85B1E1E-6DCE-4BA4-A286-E83E62C600E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2" name="Line 230">
          <a:extLst>
            <a:ext uri="{FF2B5EF4-FFF2-40B4-BE49-F238E27FC236}">
              <a16:creationId xmlns:a16="http://schemas.microsoft.com/office/drawing/2014/main" id="{93A6E4C6-9AA5-408A-97AE-93B7A8EE3A9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 name="Line 232">
          <a:extLst>
            <a:ext uri="{FF2B5EF4-FFF2-40B4-BE49-F238E27FC236}">
              <a16:creationId xmlns:a16="http://schemas.microsoft.com/office/drawing/2014/main" id="{327989AC-1F94-4349-8E4E-031ABDC4167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 name="Line 233">
          <a:extLst>
            <a:ext uri="{FF2B5EF4-FFF2-40B4-BE49-F238E27FC236}">
              <a16:creationId xmlns:a16="http://schemas.microsoft.com/office/drawing/2014/main" id="{358D9C6A-FC0F-4018-92B6-70167D8F49A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5" name="Line 235">
          <a:extLst>
            <a:ext uri="{FF2B5EF4-FFF2-40B4-BE49-F238E27FC236}">
              <a16:creationId xmlns:a16="http://schemas.microsoft.com/office/drawing/2014/main" id="{63666D4C-599C-48B4-A8F8-1C43C567E03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6" name="Line 236">
          <a:extLst>
            <a:ext uri="{FF2B5EF4-FFF2-40B4-BE49-F238E27FC236}">
              <a16:creationId xmlns:a16="http://schemas.microsoft.com/office/drawing/2014/main" id="{93875313-6779-493D-A4EB-36437CF3545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27" name="Line 238">
          <a:extLst>
            <a:ext uri="{FF2B5EF4-FFF2-40B4-BE49-F238E27FC236}">
              <a16:creationId xmlns:a16="http://schemas.microsoft.com/office/drawing/2014/main" id="{6B704515-FC48-4429-ABFF-9431376BACE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28" name="Line 239">
          <a:extLst>
            <a:ext uri="{FF2B5EF4-FFF2-40B4-BE49-F238E27FC236}">
              <a16:creationId xmlns:a16="http://schemas.microsoft.com/office/drawing/2014/main" id="{0E95FFF8-26DF-461A-8BA0-331821F75D8B}"/>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29" name="Line 240">
          <a:extLst>
            <a:ext uri="{FF2B5EF4-FFF2-40B4-BE49-F238E27FC236}">
              <a16:creationId xmlns:a16="http://schemas.microsoft.com/office/drawing/2014/main" id="{C8DE5B63-FF04-46E1-9857-ED0CA321334C}"/>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30" name="Line 241">
          <a:extLst>
            <a:ext uri="{FF2B5EF4-FFF2-40B4-BE49-F238E27FC236}">
              <a16:creationId xmlns:a16="http://schemas.microsoft.com/office/drawing/2014/main" id="{A394A728-2C34-442C-996F-1B3516A8AD1F}"/>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31" name="Line 242">
          <a:extLst>
            <a:ext uri="{FF2B5EF4-FFF2-40B4-BE49-F238E27FC236}">
              <a16:creationId xmlns:a16="http://schemas.microsoft.com/office/drawing/2014/main" id="{DB56652C-67F7-4B4D-98ED-F4C94D919DD0}"/>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2" name="Line 250">
          <a:extLst>
            <a:ext uri="{FF2B5EF4-FFF2-40B4-BE49-F238E27FC236}">
              <a16:creationId xmlns:a16="http://schemas.microsoft.com/office/drawing/2014/main" id="{54F6C985-E073-46A8-975C-001E7E56AE4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3" name="Line 251">
          <a:extLst>
            <a:ext uri="{FF2B5EF4-FFF2-40B4-BE49-F238E27FC236}">
              <a16:creationId xmlns:a16="http://schemas.microsoft.com/office/drawing/2014/main" id="{8F76CDD1-889B-49A4-A880-D5B0C47520A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4" name="Line 259">
          <a:extLst>
            <a:ext uri="{FF2B5EF4-FFF2-40B4-BE49-F238E27FC236}">
              <a16:creationId xmlns:a16="http://schemas.microsoft.com/office/drawing/2014/main" id="{F51DA0F3-3109-4A78-AE3A-C3AFAC77D1A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5" name="Line 260">
          <a:extLst>
            <a:ext uri="{FF2B5EF4-FFF2-40B4-BE49-F238E27FC236}">
              <a16:creationId xmlns:a16="http://schemas.microsoft.com/office/drawing/2014/main" id="{F076224F-E8B9-492F-B92B-F6106FB52A3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6" name="Line 263">
          <a:extLst>
            <a:ext uri="{FF2B5EF4-FFF2-40B4-BE49-F238E27FC236}">
              <a16:creationId xmlns:a16="http://schemas.microsoft.com/office/drawing/2014/main" id="{8AE70A4D-6E23-42E6-81E3-AC419324202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7" name="Line 264">
          <a:extLst>
            <a:ext uri="{FF2B5EF4-FFF2-40B4-BE49-F238E27FC236}">
              <a16:creationId xmlns:a16="http://schemas.microsoft.com/office/drawing/2014/main" id="{34BFF70A-F6EF-4C13-9FC5-36B5405A780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8" name="Line 222">
          <a:extLst>
            <a:ext uri="{FF2B5EF4-FFF2-40B4-BE49-F238E27FC236}">
              <a16:creationId xmlns:a16="http://schemas.microsoft.com/office/drawing/2014/main" id="{39BA7F3F-FEA4-4858-946B-57B57B22B6AE}"/>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9" name="Line 223">
          <a:extLst>
            <a:ext uri="{FF2B5EF4-FFF2-40B4-BE49-F238E27FC236}">
              <a16:creationId xmlns:a16="http://schemas.microsoft.com/office/drawing/2014/main" id="{5B6DDAF0-4609-463A-B8E8-97A2241CDA8C}"/>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40" name="Line 224">
          <a:extLst>
            <a:ext uri="{FF2B5EF4-FFF2-40B4-BE49-F238E27FC236}">
              <a16:creationId xmlns:a16="http://schemas.microsoft.com/office/drawing/2014/main" id="{2363611B-5254-43E5-A74F-C464DD9A9563}"/>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1" name="Line 226">
          <a:extLst>
            <a:ext uri="{FF2B5EF4-FFF2-40B4-BE49-F238E27FC236}">
              <a16:creationId xmlns:a16="http://schemas.microsoft.com/office/drawing/2014/main" id="{7125B107-C389-4CA0-831C-3E52B72E648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2" name="Line 227">
          <a:extLst>
            <a:ext uri="{FF2B5EF4-FFF2-40B4-BE49-F238E27FC236}">
              <a16:creationId xmlns:a16="http://schemas.microsoft.com/office/drawing/2014/main" id="{71D3E5E0-94FB-4BF6-B539-53008A57E7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3" name="Line 229">
          <a:extLst>
            <a:ext uri="{FF2B5EF4-FFF2-40B4-BE49-F238E27FC236}">
              <a16:creationId xmlns:a16="http://schemas.microsoft.com/office/drawing/2014/main" id="{5FC4357A-F963-458A-B34F-D3EF33308B9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4" name="Line 230">
          <a:extLst>
            <a:ext uri="{FF2B5EF4-FFF2-40B4-BE49-F238E27FC236}">
              <a16:creationId xmlns:a16="http://schemas.microsoft.com/office/drawing/2014/main" id="{FD8FFBB4-5ABB-4E40-B4CB-9C70BBB80E1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5" name="Line 232">
          <a:extLst>
            <a:ext uri="{FF2B5EF4-FFF2-40B4-BE49-F238E27FC236}">
              <a16:creationId xmlns:a16="http://schemas.microsoft.com/office/drawing/2014/main" id="{79A9E5E2-D12D-412A-824B-BFF7EBE7199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6" name="Line 233">
          <a:extLst>
            <a:ext uri="{FF2B5EF4-FFF2-40B4-BE49-F238E27FC236}">
              <a16:creationId xmlns:a16="http://schemas.microsoft.com/office/drawing/2014/main" id="{C228C1F6-4D01-413B-ACBD-9198FCC4775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47" name="Line 235">
          <a:extLst>
            <a:ext uri="{FF2B5EF4-FFF2-40B4-BE49-F238E27FC236}">
              <a16:creationId xmlns:a16="http://schemas.microsoft.com/office/drawing/2014/main" id="{2D32099D-70F4-4057-9FC9-9E429D7A5AF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48" name="Line 236">
          <a:extLst>
            <a:ext uri="{FF2B5EF4-FFF2-40B4-BE49-F238E27FC236}">
              <a16:creationId xmlns:a16="http://schemas.microsoft.com/office/drawing/2014/main" id="{3C451EF6-3A36-46C7-B9B0-7BA93C5E87C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49" name="Line 238">
          <a:extLst>
            <a:ext uri="{FF2B5EF4-FFF2-40B4-BE49-F238E27FC236}">
              <a16:creationId xmlns:a16="http://schemas.microsoft.com/office/drawing/2014/main" id="{1C524240-4813-42B1-B6C7-5C0932B8B90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50" name="Line 239">
          <a:extLst>
            <a:ext uri="{FF2B5EF4-FFF2-40B4-BE49-F238E27FC236}">
              <a16:creationId xmlns:a16="http://schemas.microsoft.com/office/drawing/2014/main" id="{5191440C-8358-4EAD-BB20-3D7CC80021D0}"/>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51" name="Line 240">
          <a:extLst>
            <a:ext uri="{FF2B5EF4-FFF2-40B4-BE49-F238E27FC236}">
              <a16:creationId xmlns:a16="http://schemas.microsoft.com/office/drawing/2014/main" id="{B16E71BC-D2B1-4C91-8904-EBE6B9D6A02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52" name="Line 241">
          <a:extLst>
            <a:ext uri="{FF2B5EF4-FFF2-40B4-BE49-F238E27FC236}">
              <a16:creationId xmlns:a16="http://schemas.microsoft.com/office/drawing/2014/main" id="{D9B8FCFA-1806-475B-B52D-031A91D981E8}"/>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53" name="Line 242">
          <a:extLst>
            <a:ext uri="{FF2B5EF4-FFF2-40B4-BE49-F238E27FC236}">
              <a16:creationId xmlns:a16="http://schemas.microsoft.com/office/drawing/2014/main" id="{6D7A8C0E-C581-487E-8765-1516743D58F1}"/>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54" name="Line 250">
          <a:extLst>
            <a:ext uri="{FF2B5EF4-FFF2-40B4-BE49-F238E27FC236}">
              <a16:creationId xmlns:a16="http://schemas.microsoft.com/office/drawing/2014/main" id="{2AEDAF64-4063-4F08-B38D-A0E0E45C310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55" name="Line 251">
          <a:extLst>
            <a:ext uri="{FF2B5EF4-FFF2-40B4-BE49-F238E27FC236}">
              <a16:creationId xmlns:a16="http://schemas.microsoft.com/office/drawing/2014/main" id="{A558B9BC-2018-4524-B992-42DC318EAF5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56" name="Line 259">
          <a:extLst>
            <a:ext uri="{FF2B5EF4-FFF2-40B4-BE49-F238E27FC236}">
              <a16:creationId xmlns:a16="http://schemas.microsoft.com/office/drawing/2014/main" id="{987E7311-07DF-4E42-B25F-70487C292F1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57" name="Line 260">
          <a:extLst>
            <a:ext uri="{FF2B5EF4-FFF2-40B4-BE49-F238E27FC236}">
              <a16:creationId xmlns:a16="http://schemas.microsoft.com/office/drawing/2014/main" id="{D779DA95-6C93-4730-9D49-048A1A461DC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58" name="Line 263">
          <a:extLst>
            <a:ext uri="{FF2B5EF4-FFF2-40B4-BE49-F238E27FC236}">
              <a16:creationId xmlns:a16="http://schemas.microsoft.com/office/drawing/2014/main" id="{19AC4979-4ECD-4693-BF97-EB4334DB4E4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59" name="Line 264">
          <a:extLst>
            <a:ext uri="{FF2B5EF4-FFF2-40B4-BE49-F238E27FC236}">
              <a16:creationId xmlns:a16="http://schemas.microsoft.com/office/drawing/2014/main" id="{DE7323F6-F49D-47FD-B1E7-1236BF24CEF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60" name="Line 266">
          <a:extLst>
            <a:ext uri="{FF2B5EF4-FFF2-40B4-BE49-F238E27FC236}">
              <a16:creationId xmlns:a16="http://schemas.microsoft.com/office/drawing/2014/main" id="{810E1268-C541-4161-BFD5-5FCFA8D6E04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61" name="Line 267">
          <a:extLst>
            <a:ext uri="{FF2B5EF4-FFF2-40B4-BE49-F238E27FC236}">
              <a16:creationId xmlns:a16="http://schemas.microsoft.com/office/drawing/2014/main" id="{53A14734-5E8D-453D-A3D2-80932251727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62" name="Line 285">
          <a:extLst>
            <a:ext uri="{FF2B5EF4-FFF2-40B4-BE49-F238E27FC236}">
              <a16:creationId xmlns:a16="http://schemas.microsoft.com/office/drawing/2014/main" id="{855838B5-B62C-4A19-8259-875A5AE6760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63" name="Line 286">
          <a:extLst>
            <a:ext uri="{FF2B5EF4-FFF2-40B4-BE49-F238E27FC236}">
              <a16:creationId xmlns:a16="http://schemas.microsoft.com/office/drawing/2014/main" id="{5E324D54-79EB-4BD3-BEFB-7EA7F6126D4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64" name="Line 288">
          <a:extLst>
            <a:ext uri="{FF2B5EF4-FFF2-40B4-BE49-F238E27FC236}">
              <a16:creationId xmlns:a16="http://schemas.microsoft.com/office/drawing/2014/main" id="{04056808-3AA3-4618-AE9D-CCFF0082CD2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65" name="Line 289">
          <a:extLst>
            <a:ext uri="{FF2B5EF4-FFF2-40B4-BE49-F238E27FC236}">
              <a16:creationId xmlns:a16="http://schemas.microsoft.com/office/drawing/2014/main" id="{ECB2D3CE-916D-4B09-8032-81DF0B2F442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66" name="Line 293">
          <a:extLst>
            <a:ext uri="{FF2B5EF4-FFF2-40B4-BE49-F238E27FC236}">
              <a16:creationId xmlns:a16="http://schemas.microsoft.com/office/drawing/2014/main" id="{99370BA7-BDBE-493A-B16F-060B520334DD}"/>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67" name="Line 222">
          <a:extLst>
            <a:ext uri="{FF2B5EF4-FFF2-40B4-BE49-F238E27FC236}">
              <a16:creationId xmlns:a16="http://schemas.microsoft.com/office/drawing/2014/main" id="{F1DC70C2-1E57-4070-AFEB-66C9267D0CA9}"/>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68" name="Line 223">
          <a:extLst>
            <a:ext uri="{FF2B5EF4-FFF2-40B4-BE49-F238E27FC236}">
              <a16:creationId xmlns:a16="http://schemas.microsoft.com/office/drawing/2014/main" id="{2BDACAE4-E956-4E63-B22F-1196D8E2B008}"/>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69" name="Line 224">
          <a:extLst>
            <a:ext uri="{FF2B5EF4-FFF2-40B4-BE49-F238E27FC236}">
              <a16:creationId xmlns:a16="http://schemas.microsoft.com/office/drawing/2014/main" id="{E454DA85-E5DE-4CEE-B4F2-6AF4AC07C1D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70" name="Line 222">
          <a:extLst>
            <a:ext uri="{FF2B5EF4-FFF2-40B4-BE49-F238E27FC236}">
              <a16:creationId xmlns:a16="http://schemas.microsoft.com/office/drawing/2014/main" id="{26209DDC-629E-408F-B4E4-7191CDB766D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71" name="Line 223">
          <a:extLst>
            <a:ext uri="{FF2B5EF4-FFF2-40B4-BE49-F238E27FC236}">
              <a16:creationId xmlns:a16="http://schemas.microsoft.com/office/drawing/2014/main" id="{CF66EB25-D0B7-49EB-9BBB-F8E3E6B157E2}"/>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72" name="Line 224">
          <a:extLst>
            <a:ext uri="{FF2B5EF4-FFF2-40B4-BE49-F238E27FC236}">
              <a16:creationId xmlns:a16="http://schemas.microsoft.com/office/drawing/2014/main" id="{14D683B7-C3BC-4E4B-8C5D-CD51E745527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73" name="Line 226">
          <a:extLst>
            <a:ext uri="{FF2B5EF4-FFF2-40B4-BE49-F238E27FC236}">
              <a16:creationId xmlns:a16="http://schemas.microsoft.com/office/drawing/2014/main" id="{24D446F2-AB57-4DC5-A9B1-3BF5B7121F4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74" name="Line 227">
          <a:extLst>
            <a:ext uri="{FF2B5EF4-FFF2-40B4-BE49-F238E27FC236}">
              <a16:creationId xmlns:a16="http://schemas.microsoft.com/office/drawing/2014/main" id="{FE44A1F5-12BF-4F95-8A6A-6B077FFE559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75" name="Line 229">
          <a:extLst>
            <a:ext uri="{FF2B5EF4-FFF2-40B4-BE49-F238E27FC236}">
              <a16:creationId xmlns:a16="http://schemas.microsoft.com/office/drawing/2014/main" id="{6B9D2EA9-37F5-4392-A018-26E37580BEA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76" name="Line 230">
          <a:extLst>
            <a:ext uri="{FF2B5EF4-FFF2-40B4-BE49-F238E27FC236}">
              <a16:creationId xmlns:a16="http://schemas.microsoft.com/office/drawing/2014/main" id="{FEF0824C-1D1F-4C35-BCAA-777753E8624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77" name="Line 232">
          <a:extLst>
            <a:ext uri="{FF2B5EF4-FFF2-40B4-BE49-F238E27FC236}">
              <a16:creationId xmlns:a16="http://schemas.microsoft.com/office/drawing/2014/main" id="{FCC730BE-A148-4D96-B06E-D85CEA30B18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78" name="Line 233">
          <a:extLst>
            <a:ext uri="{FF2B5EF4-FFF2-40B4-BE49-F238E27FC236}">
              <a16:creationId xmlns:a16="http://schemas.microsoft.com/office/drawing/2014/main" id="{D0748E57-F7B2-4EC6-B9CD-1038FD80F7C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79" name="Line 235">
          <a:extLst>
            <a:ext uri="{FF2B5EF4-FFF2-40B4-BE49-F238E27FC236}">
              <a16:creationId xmlns:a16="http://schemas.microsoft.com/office/drawing/2014/main" id="{6D559602-A2B2-42B8-9331-EC9F3B28504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80" name="Line 236">
          <a:extLst>
            <a:ext uri="{FF2B5EF4-FFF2-40B4-BE49-F238E27FC236}">
              <a16:creationId xmlns:a16="http://schemas.microsoft.com/office/drawing/2014/main" id="{72050AFE-910B-4C0B-AE23-9EC878B196C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81" name="Line 238">
          <a:extLst>
            <a:ext uri="{FF2B5EF4-FFF2-40B4-BE49-F238E27FC236}">
              <a16:creationId xmlns:a16="http://schemas.microsoft.com/office/drawing/2014/main" id="{470A5F7C-077E-4909-89AE-7652B9FEEBA3}"/>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82" name="Line 239">
          <a:extLst>
            <a:ext uri="{FF2B5EF4-FFF2-40B4-BE49-F238E27FC236}">
              <a16:creationId xmlns:a16="http://schemas.microsoft.com/office/drawing/2014/main" id="{6573BDAC-9D87-4A2D-A14B-698ACB260EE1}"/>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83" name="Line 240">
          <a:extLst>
            <a:ext uri="{FF2B5EF4-FFF2-40B4-BE49-F238E27FC236}">
              <a16:creationId xmlns:a16="http://schemas.microsoft.com/office/drawing/2014/main" id="{ECFF1BE7-D915-40AF-95EF-09BBE1157A6A}"/>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84" name="Line 241">
          <a:extLst>
            <a:ext uri="{FF2B5EF4-FFF2-40B4-BE49-F238E27FC236}">
              <a16:creationId xmlns:a16="http://schemas.microsoft.com/office/drawing/2014/main" id="{0B4C3693-EE6A-4BD8-B533-9093EDDC5E85}"/>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85" name="Line 242">
          <a:extLst>
            <a:ext uri="{FF2B5EF4-FFF2-40B4-BE49-F238E27FC236}">
              <a16:creationId xmlns:a16="http://schemas.microsoft.com/office/drawing/2014/main" id="{8AF67A7D-BE75-49EC-91E5-99FFB90CF108}"/>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86" name="Line 250">
          <a:extLst>
            <a:ext uri="{FF2B5EF4-FFF2-40B4-BE49-F238E27FC236}">
              <a16:creationId xmlns:a16="http://schemas.microsoft.com/office/drawing/2014/main" id="{C50C588C-4F41-41CD-8CF3-1DC0D837239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87" name="Line 251">
          <a:extLst>
            <a:ext uri="{FF2B5EF4-FFF2-40B4-BE49-F238E27FC236}">
              <a16:creationId xmlns:a16="http://schemas.microsoft.com/office/drawing/2014/main" id="{BB0332D4-F9BF-4C18-A1E4-E74FC13784F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88" name="Line 259">
          <a:extLst>
            <a:ext uri="{FF2B5EF4-FFF2-40B4-BE49-F238E27FC236}">
              <a16:creationId xmlns:a16="http://schemas.microsoft.com/office/drawing/2014/main" id="{06D5FDBA-7775-4ED9-A780-5BC00B3BAD1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89" name="Line 260">
          <a:extLst>
            <a:ext uri="{FF2B5EF4-FFF2-40B4-BE49-F238E27FC236}">
              <a16:creationId xmlns:a16="http://schemas.microsoft.com/office/drawing/2014/main" id="{0608C74A-9B63-44EA-8C0B-2EBCFCD2762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90" name="Line 263">
          <a:extLst>
            <a:ext uri="{FF2B5EF4-FFF2-40B4-BE49-F238E27FC236}">
              <a16:creationId xmlns:a16="http://schemas.microsoft.com/office/drawing/2014/main" id="{B2F81B7C-7A0E-4EA4-95D5-66F1E7A798F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91" name="Line 264">
          <a:extLst>
            <a:ext uri="{FF2B5EF4-FFF2-40B4-BE49-F238E27FC236}">
              <a16:creationId xmlns:a16="http://schemas.microsoft.com/office/drawing/2014/main" id="{6C57ECAC-2D66-45AF-901D-F90AD8C2011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92" name="Line 222">
          <a:extLst>
            <a:ext uri="{FF2B5EF4-FFF2-40B4-BE49-F238E27FC236}">
              <a16:creationId xmlns:a16="http://schemas.microsoft.com/office/drawing/2014/main" id="{96BD2363-3CE3-4C32-A4ED-E6F3EE4DAC32}"/>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93" name="Line 223">
          <a:extLst>
            <a:ext uri="{FF2B5EF4-FFF2-40B4-BE49-F238E27FC236}">
              <a16:creationId xmlns:a16="http://schemas.microsoft.com/office/drawing/2014/main" id="{9A517C4F-70BD-42DF-B71A-97982FEBB4AF}"/>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94" name="Line 224">
          <a:extLst>
            <a:ext uri="{FF2B5EF4-FFF2-40B4-BE49-F238E27FC236}">
              <a16:creationId xmlns:a16="http://schemas.microsoft.com/office/drawing/2014/main" id="{B75D2C86-B223-47E5-BE79-694052759B1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95" name="Line 226">
          <a:extLst>
            <a:ext uri="{FF2B5EF4-FFF2-40B4-BE49-F238E27FC236}">
              <a16:creationId xmlns:a16="http://schemas.microsoft.com/office/drawing/2014/main" id="{BF4C200B-F80C-4E56-A772-3E9BBB635A1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96" name="Line 227">
          <a:extLst>
            <a:ext uri="{FF2B5EF4-FFF2-40B4-BE49-F238E27FC236}">
              <a16:creationId xmlns:a16="http://schemas.microsoft.com/office/drawing/2014/main" id="{B8C822D5-A721-470C-A79B-0B211E424D3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97" name="Line 229">
          <a:extLst>
            <a:ext uri="{FF2B5EF4-FFF2-40B4-BE49-F238E27FC236}">
              <a16:creationId xmlns:a16="http://schemas.microsoft.com/office/drawing/2014/main" id="{51B34EA3-123C-4601-B377-4B75CD98300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98" name="Line 230">
          <a:extLst>
            <a:ext uri="{FF2B5EF4-FFF2-40B4-BE49-F238E27FC236}">
              <a16:creationId xmlns:a16="http://schemas.microsoft.com/office/drawing/2014/main" id="{E13DF443-35B1-4497-BF8F-0E1357D7C1E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99" name="Line 232">
          <a:extLst>
            <a:ext uri="{FF2B5EF4-FFF2-40B4-BE49-F238E27FC236}">
              <a16:creationId xmlns:a16="http://schemas.microsoft.com/office/drawing/2014/main" id="{BABC2EF1-E018-48CB-92B0-9047F566282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00" name="Line 233">
          <a:extLst>
            <a:ext uri="{FF2B5EF4-FFF2-40B4-BE49-F238E27FC236}">
              <a16:creationId xmlns:a16="http://schemas.microsoft.com/office/drawing/2014/main" id="{23408722-4990-4FBD-B030-0D35D953286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01" name="Line 235">
          <a:extLst>
            <a:ext uri="{FF2B5EF4-FFF2-40B4-BE49-F238E27FC236}">
              <a16:creationId xmlns:a16="http://schemas.microsoft.com/office/drawing/2014/main" id="{652AB7AB-72BF-470C-A311-B16A8510B5B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02" name="Line 236">
          <a:extLst>
            <a:ext uri="{FF2B5EF4-FFF2-40B4-BE49-F238E27FC236}">
              <a16:creationId xmlns:a16="http://schemas.microsoft.com/office/drawing/2014/main" id="{179F57BE-DBDE-4C7A-844A-3435E0CD2B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203" name="Line 238">
          <a:extLst>
            <a:ext uri="{FF2B5EF4-FFF2-40B4-BE49-F238E27FC236}">
              <a16:creationId xmlns:a16="http://schemas.microsoft.com/office/drawing/2014/main" id="{9E8A7FF2-5FBE-4148-8881-CA018D73614D}"/>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204" name="Line 239">
          <a:extLst>
            <a:ext uri="{FF2B5EF4-FFF2-40B4-BE49-F238E27FC236}">
              <a16:creationId xmlns:a16="http://schemas.microsoft.com/office/drawing/2014/main" id="{5B3C7F16-8B24-424D-AF59-8FD4891D6AB5}"/>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205" name="Line 240">
          <a:extLst>
            <a:ext uri="{FF2B5EF4-FFF2-40B4-BE49-F238E27FC236}">
              <a16:creationId xmlns:a16="http://schemas.microsoft.com/office/drawing/2014/main" id="{A02353CD-D939-476F-9D37-B83BA730CC4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206" name="Line 241">
          <a:extLst>
            <a:ext uri="{FF2B5EF4-FFF2-40B4-BE49-F238E27FC236}">
              <a16:creationId xmlns:a16="http://schemas.microsoft.com/office/drawing/2014/main" id="{433E73EA-8E73-4E56-8B65-EC6C6162C46A}"/>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207" name="Line 242">
          <a:extLst>
            <a:ext uri="{FF2B5EF4-FFF2-40B4-BE49-F238E27FC236}">
              <a16:creationId xmlns:a16="http://schemas.microsoft.com/office/drawing/2014/main" id="{F9F4234E-1D44-480D-B94A-08FAC47621BF}"/>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08" name="Line 250">
          <a:extLst>
            <a:ext uri="{FF2B5EF4-FFF2-40B4-BE49-F238E27FC236}">
              <a16:creationId xmlns:a16="http://schemas.microsoft.com/office/drawing/2014/main" id="{3E51328A-E3CF-4A56-BA0D-D2A90C01D63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09" name="Line 251">
          <a:extLst>
            <a:ext uri="{FF2B5EF4-FFF2-40B4-BE49-F238E27FC236}">
              <a16:creationId xmlns:a16="http://schemas.microsoft.com/office/drawing/2014/main" id="{8A1C8A0A-91A2-4737-B3AD-D4AD2B87F84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10" name="Line 259">
          <a:extLst>
            <a:ext uri="{FF2B5EF4-FFF2-40B4-BE49-F238E27FC236}">
              <a16:creationId xmlns:a16="http://schemas.microsoft.com/office/drawing/2014/main" id="{B94CC5C8-897F-497A-96DB-A5AA04131D5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1" name="Line 260">
          <a:extLst>
            <a:ext uri="{FF2B5EF4-FFF2-40B4-BE49-F238E27FC236}">
              <a16:creationId xmlns:a16="http://schemas.microsoft.com/office/drawing/2014/main" id="{286E92B3-3091-4D73-A145-F85E89E0F20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12" name="Line 263">
          <a:extLst>
            <a:ext uri="{FF2B5EF4-FFF2-40B4-BE49-F238E27FC236}">
              <a16:creationId xmlns:a16="http://schemas.microsoft.com/office/drawing/2014/main" id="{F86DDA38-88C8-4C4A-AD2A-4113EDB1FA1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3" name="Line 264">
          <a:extLst>
            <a:ext uri="{FF2B5EF4-FFF2-40B4-BE49-F238E27FC236}">
              <a16:creationId xmlns:a16="http://schemas.microsoft.com/office/drawing/2014/main" id="{6179DE10-689E-4C47-AB05-6B0F8DCC1A9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14" name="Line 266">
          <a:extLst>
            <a:ext uri="{FF2B5EF4-FFF2-40B4-BE49-F238E27FC236}">
              <a16:creationId xmlns:a16="http://schemas.microsoft.com/office/drawing/2014/main" id="{BB8C9157-71AE-4FF4-875C-895599FB247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5" name="Line 267">
          <a:extLst>
            <a:ext uri="{FF2B5EF4-FFF2-40B4-BE49-F238E27FC236}">
              <a16:creationId xmlns:a16="http://schemas.microsoft.com/office/drawing/2014/main" id="{D31F7DA1-6313-4235-B8A8-2E3963DCE28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16" name="Line 285">
          <a:extLst>
            <a:ext uri="{FF2B5EF4-FFF2-40B4-BE49-F238E27FC236}">
              <a16:creationId xmlns:a16="http://schemas.microsoft.com/office/drawing/2014/main" id="{19851BF5-F48C-4013-B5BC-DB519A72781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7" name="Line 286">
          <a:extLst>
            <a:ext uri="{FF2B5EF4-FFF2-40B4-BE49-F238E27FC236}">
              <a16:creationId xmlns:a16="http://schemas.microsoft.com/office/drawing/2014/main" id="{898A810E-D377-44C2-8971-4D07D38EDBC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18" name="Line 288">
          <a:extLst>
            <a:ext uri="{FF2B5EF4-FFF2-40B4-BE49-F238E27FC236}">
              <a16:creationId xmlns:a16="http://schemas.microsoft.com/office/drawing/2014/main" id="{B8BB501B-FED8-45FE-968C-F220BB756F9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19" name="Line 289">
          <a:extLst>
            <a:ext uri="{FF2B5EF4-FFF2-40B4-BE49-F238E27FC236}">
              <a16:creationId xmlns:a16="http://schemas.microsoft.com/office/drawing/2014/main" id="{E94B5B0B-82F6-47BD-89BA-D2F785B816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20" name="Line 293">
          <a:extLst>
            <a:ext uri="{FF2B5EF4-FFF2-40B4-BE49-F238E27FC236}">
              <a16:creationId xmlns:a16="http://schemas.microsoft.com/office/drawing/2014/main" id="{77EC40B0-6494-464B-A7A3-AAAFF872AB11}"/>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21" name="Line 308">
          <a:extLst>
            <a:ext uri="{FF2B5EF4-FFF2-40B4-BE49-F238E27FC236}">
              <a16:creationId xmlns:a16="http://schemas.microsoft.com/office/drawing/2014/main" id="{52F1EE34-754C-4F49-A3CC-FF4A8F213C73}"/>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22" name="Line 309">
          <a:extLst>
            <a:ext uri="{FF2B5EF4-FFF2-40B4-BE49-F238E27FC236}">
              <a16:creationId xmlns:a16="http://schemas.microsoft.com/office/drawing/2014/main" id="{BA476536-3339-4648-81BD-1E50877176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23" name="Line 333">
          <a:extLst>
            <a:ext uri="{FF2B5EF4-FFF2-40B4-BE49-F238E27FC236}">
              <a16:creationId xmlns:a16="http://schemas.microsoft.com/office/drawing/2014/main" id="{9AF401A1-BA53-4061-A9E5-EBD969F06634}"/>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24" name="Line 334">
          <a:extLst>
            <a:ext uri="{FF2B5EF4-FFF2-40B4-BE49-F238E27FC236}">
              <a16:creationId xmlns:a16="http://schemas.microsoft.com/office/drawing/2014/main" id="{A04843E4-1A4B-45CA-9A8D-DEF46278525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25" name="Line 340">
          <a:extLst>
            <a:ext uri="{FF2B5EF4-FFF2-40B4-BE49-F238E27FC236}">
              <a16:creationId xmlns:a16="http://schemas.microsoft.com/office/drawing/2014/main" id="{C52F879F-BF86-49EC-9611-BE01069D412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26" name="Line 341">
          <a:extLst>
            <a:ext uri="{FF2B5EF4-FFF2-40B4-BE49-F238E27FC236}">
              <a16:creationId xmlns:a16="http://schemas.microsoft.com/office/drawing/2014/main" id="{53211F55-1837-49AD-842B-37C97B18FCD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27" name="Line 222">
          <a:extLst>
            <a:ext uri="{FF2B5EF4-FFF2-40B4-BE49-F238E27FC236}">
              <a16:creationId xmlns:a16="http://schemas.microsoft.com/office/drawing/2014/main" id="{5DBF9274-F288-488E-8DD1-50DFAAB64655}"/>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28" name="Line 223">
          <a:extLst>
            <a:ext uri="{FF2B5EF4-FFF2-40B4-BE49-F238E27FC236}">
              <a16:creationId xmlns:a16="http://schemas.microsoft.com/office/drawing/2014/main" id="{64C2DD1E-2C32-48EB-8705-1C6E202A0BEC}"/>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29" name="Line 224">
          <a:extLst>
            <a:ext uri="{FF2B5EF4-FFF2-40B4-BE49-F238E27FC236}">
              <a16:creationId xmlns:a16="http://schemas.microsoft.com/office/drawing/2014/main" id="{1F5DB69A-A9D7-4B3E-9B2A-EBACBE01391F}"/>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30" name="Line 226">
          <a:extLst>
            <a:ext uri="{FF2B5EF4-FFF2-40B4-BE49-F238E27FC236}">
              <a16:creationId xmlns:a16="http://schemas.microsoft.com/office/drawing/2014/main" id="{344C1725-BDC2-443E-9434-5FBCA2765A3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31" name="Line 227">
          <a:extLst>
            <a:ext uri="{FF2B5EF4-FFF2-40B4-BE49-F238E27FC236}">
              <a16:creationId xmlns:a16="http://schemas.microsoft.com/office/drawing/2014/main" id="{C418D013-886E-40E3-B460-82645660BD1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32" name="Line 229">
          <a:extLst>
            <a:ext uri="{FF2B5EF4-FFF2-40B4-BE49-F238E27FC236}">
              <a16:creationId xmlns:a16="http://schemas.microsoft.com/office/drawing/2014/main" id="{A2E039A8-FF09-4F74-8336-AF6E40ACDF4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33" name="Line 230">
          <a:extLst>
            <a:ext uri="{FF2B5EF4-FFF2-40B4-BE49-F238E27FC236}">
              <a16:creationId xmlns:a16="http://schemas.microsoft.com/office/drawing/2014/main" id="{59A5A770-A5C7-45CD-987D-68A802679C0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34" name="Line 232">
          <a:extLst>
            <a:ext uri="{FF2B5EF4-FFF2-40B4-BE49-F238E27FC236}">
              <a16:creationId xmlns:a16="http://schemas.microsoft.com/office/drawing/2014/main" id="{7632E1EC-28B3-4685-B3F5-F20D7C867DC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35" name="Line 233">
          <a:extLst>
            <a:ext uri="{FF2B5EF4-FFF2-40B4-BE49-F238E27FC236}">
              <a16:creationId xmlns:a16="http://schemas.microsoft.com/office/drawing/2014/main" id="{20750D93-2461-4F58-AC52-005F82F3507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36" name="Line 235">
          <a:extLst>
            <a:ext uri="{FF2B5EF4-FFF2-40B4-BE49-F238E27FC236}">
              <a16:creationId xmlns:a16="http://schemas.microsoft.com/office/drawing/2014/main" id="{373A9FBB-4811-431F-BB12-EE25C758D92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37" name="Line 236">
          <a:extLst>
            <a:ext uri="{FF2B5EF4-FFF2-40B4-BE49-F238E27FC236}">
              <a16:creationId xmlns:a16="http://schemas.microsoft.com/office/drawing/2014/main" id="{65D168B8-B552-49B4-B34D-DD89BF294BF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238" name="Line 238">
          <a:extLst>
            <a:ext uri="{FF2B5EF4-FFF2-40B4-BE49-F238E27FC236}">
              <a16:creationId xmlns:a16="http://schemas.microsoft.com/office/drawing/2014/main" id="{E2A49AFB-E2FD-4301-ACDD-255F9CF0FB21}"/>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239" name="Line 239">
          <a:extLst>
            <a:ext uri="{FF2B5EF4-FFF2-40B4-BE49-F238E27FC236}">
              <a16:creationId xmlns:a16="http://schemas.microsoft.com/office/drawing/2014/main" id="{5A31E279-1D16-4639-85FF-BB3F1B2D3924}"/>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240" name="Line 240">
          <a:extLst>
            <a:ext uri="{FF2B5EF4-FFF2-40B4-BE49-F238E27FC236}">
              <a16:creationId xmlns:a16="http://schemas.microsoft.com/office/drawing/2014/main" id="{124B03E3-E088-4B82-B45E-E42B7CB7BB8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241" name="Line 241">
          <a:extLst>
            <a:ext uri="{FF2B5EF4-FFF2-40B4-BE49-F238E27FC236}">
              <a16:creationId xmlns:a16="http://schemas.microsoft.com/office/drawing/2014/main" id="{2EC3BFB9-AA4E-4D4C-99A3-59DBD5511906}"/>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242" name="Line 242">
          <a:extLst>
            <a:ext uri="{FF2B5EF4-FFF2-40B4-BE49-F238E27FC236}">
              <a16:creationId xmlns:a16="http://schemas.microsoft.com/office/drawing/2014/main" id="{4D01C0A2-D80E-4F06-BCB6-ADCDE31A26E2}"/>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43" name="Line 250">
          <a:extLst>
            <a:ext uri="{FF2B5EF4-FFF2-40B4-BE49-F238E27FC236}">
              <a16:creationId xmlns:a16="http://schemas.microsoft.com/office/drawing/2014/main" id="{14AB39C1-77C6-46A3-BA60-F465178647E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44" name="Line 251">
          <a:extLst>
            <a:ext uri="{FF2B5EF4-FFF2-40B4-BE49-F238E27FC236}">
              <a16:creationId xmlns:a16="http://schemas.microsoft.com/office/drawing/2014/main" id="{A224CC1A-0DE1-42B4-A90E-6478DD597E8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45" name="Line 259">
          <a:extLst>
            <a:ext uri="{FF2B5EF4-FFF2-40B4-BE49-F238E27FC236}">
              <a16:creationId xmlns:a16="http://schemas.microsoft.com/office/drawing/2014/main" id="{D2DE0CE3-2DF9-4CFF-A894-29A0213AE98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46" name="Line 260">
          <a:extLst>
            <a:ext uri="{FF2B5EF4-FFF2-40B4-BE49-F238E27FC236}">
              <a16:creationId xmlns:a16="http://schemas.microsoft.com/office/drawing/2014/main" id="{E5A9EA28-349C-4F41-AABF-C8535F0CB33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47" name="Line 263">
          <a:extLst>
            <a:ext uri="{FF2B5EF4-FFF2-40B4-BE49-F238E27FC236}">
              <a16:creationId xmlns:a16="http://schemas.microsoft.com/office/drawing/2014/main" id="{D2007E32-5C73-486E-BE5C-EFA91638DED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48" name="Line 264">
          <a:extLst>
            <a:ext uri="{FF2B5EF4-FFF2-40B4-BE49-F238E27FC236}">
              <a16:creationId xmlns:a16="http://schemas.microsoft.com/office/drawing/2014/main" id="{96524846-2EAD-4DC3-AA30-56C499EF9B9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49" name="Line 222">
          <a:extLst>
            <a:ext uri="{FF2B5EF4-FFF2-40B4-BE49-F238E27FC236}">
              <a16:creationId xmlns:a16="http://schemas.microsoft.com/office/drawing/2014/main" id="{297A792F-1431-47DB-ABD8-417AF54E1ACC}"/>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50" name="Line 223">
          <a:extLst>
            <a:ext uri="{FF2B5EF4-FFF2-40B4-BE49-F238E27FC236}">
              <a16:creationId xmlns:a16="http://schemas.microsoft.com/office/drawing/2014/main" id="{90377E83-2D5B-496D-8072-64EE548983F6}"/>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51" name="Line 224">
          <a:extLst>
            <a:ext uri="{FF2B5EF4-FFF2-40B4-BE49-F238E27FC236}">
              <a16:creationId xmlns:a16="http://schemas.microsoft.com/office/drawing/2014/main" id="{791941F4-65AF-4DE2-99A8-4A75338457A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52" name="Line 226">
          <a:extLst>
            <a:ext uri="{FF2B5EF4-FFF2-40B4-BE49-F238E27FC236}">
              <a16:creationId xmlns:a16="http://schemas.microsoft.com/office/drawing/2014/main" id="{37E5D2A1-24C6-477E-BB1E-6D3EF7C701D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53" name="Line 227">
          <a:extLst>
            <a:ext uri="{FF2B5EF4-FFF2-40B4-BE49-F238E27FC236}">
              <a16:creationId xmlns:a16="http://schemas.microsoft.com/office/drawing/2014/main" id="{30E3B3BF-EBF4-4096-9947-027CD5ED2B9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54" name="Line 229">
          <a:extLst>
            <a:ext uri="{FF2B5EF4-FFF2-40B4-BE49-F238E27FC236}">
              <a16:creationId xmlns:a16="http://schemas.microsoft.com/office/drawing/2014/main" id="{256E25F6-D679-4040-82CA-1E8E1944760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55" name="Line 230">
          <a:extLst>
            <a:ext uri="{FF2B5EF4-FFF2-40B4-BE49-F238E27FC236}">
              <a16:creationId xmlns:a16="http://schemas.microsoft.com/office/drawing/2014/main" id="{13597195-30C0-4EC2-A670-940509E71F5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56" name="Line 232">
          <a:extLst>
            <a:ext uri="{FF2B5EF4-FFF2-40B4-BE49-F238E27FC236}">
              <a16:creationId xmlns:a16="http://schemas.microsoft.com/office/drawing/2014/main" id="{5CFB37C9-CB74-4279-86D1-E5AF0AF2098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57" name="Line 233">
          <a:extLst>
            <a:ext uri="{FF2B5EF4-FFF2-40B4-BE49-F238E27FC236}">
              <a16:creationId xmlns:a16="http://schemas.microsoft.com/office/drawing/2014/main" id="{03871F48-8B26-41CD-8BC8-71C22F4CCB7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58" name="Line 235">
          <a:extLst>
            <a:ext uri="{FF2B5EF4-FFF2-40B4-BE49-F238E27FC236}">
              <a16:creationId xmlns:a16="http://schemas.microsoft.com/office/drawing/2014/main" id="{AD441C0A-20EC-40E0-B54E-CBE0B3EB355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59" name="Line 236">
          <a:extLst>
            <a:ext uri="{FF2B5EF4-FFF2-40B4-BE49-F238E27FC236}">
              <a16:creationId xmlns:a16="http://schemas.microsoft.com/office/drawing/2014/main" id="{7EF49484-853B-412B-8F2A-995C6508AD5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260" name="Line 238">
          <a:extLst>
            <a:ext uri="{FF2B5EF4-FFF2-40B4-BE49-F238E27FC236}">
              <a16:creationId xmlns:a16="http://schemas.microsoft.com/office/drawing/2014/main" id="{E61A105E-D99B-41D4-A2AF-C69C0A82674B}"/>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261" name="Line 239">
          <a:extLst>
            <a:ext uri="{FF2B5EF4-FFF2-40B4-BE49-F238E27FC236}">
              <a16:creationId xmlns:a16="http://schemas.microsoft.com/office/drawing/2014/main" id="{6149A21A-930B-4D21-A2A4-3D212E155334}"/>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262" name="Line 240">
          <a:extLst>
            <a:ext uri="{FF2B5EF4-FFF2-40B4-BE49-F238E27FC236}">
              <a16:creationId xmlns:a16="http://schemas.microsoft.com/office/drawing/2014/main" id="{61F5E85C-E47C-4A44-8DB1-CA33C3D0067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263" name="Line 241">
          <a:extLst>
            <a:ext uri="{FF2B5EF4-FFF2-40B4-BE49-F238E27FC236}">
              <a16:creationId xmlns:a16="http://schemas.microsoft.com/office/drawing/2014/main" id="{F4307009-3E48-44B5-938C-F10C215C0727}"/>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264" name="Line 242">
          <a:extLst>
            <a:ext uri="{FF2B5EF4-FFF2-40B4-BE49-F238E27FC236}">
              <a16:creationId xmlns:a16="http://schemas.microsoft.com/office/drawing/2014/main" id="{0F9CB26A-09BB-4726-844B-8F238E0BB0DB}"/>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65" name="Line 250">
          <a:extLst>
            <a:ext uri="{FF2B5EF4-FFF2-40B4-BE49-F238E27FC236}">
              <a16:creationId xmlns:a16="http://schemas.microsoft.com/office/drawing/2014/main" id="{C5C8BE5B-6DE3-46B2-B120-B4B666B9819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66" name="Line 251">
          <a:extLst>
            <a:ext uri="{FF2B5EF4-FFF2-40B4-BE49-F238E27FC236}">
              <a16:creationId xmlns:a16="http://schemas.microsoft.com/office/drawing/2014/main" id="{7B455B44-D66C-49DA-9B8D-5CB02ED4F6E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67" name="Line 259">
          <a:extLst>
            <a:ext uri="{FF2B5EF4-FFF2-40B4-BE49-F238E27FC236}">
              <a16:creationId xmlns:a16="http://schemas.microsoft.com/office/drawing/2014/main" id="{2F4E6F1B-F6A9-4108-9E5C-46D540D65FD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68" name="Line 260">
          <a:extLst>
            <a:ext uri="{FF2B5EF4-FFF2-40B4-BE49-F238E27FC236}">
              <a16:creationId xmlns:a16="http://schemas.microsoft.com/office/drawing/2014/main" id="{70639005-489B-48E8-9C43-E0900839212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69" name="Line 263">
          <a:extLst>
            <a:ext uri="{FF2B5EF4-FFF2-40B4-BE49-F238E27FC236}">
              <a16:creationId xmlns:a16="http://schemas.microsoft.com/office/drawing/2014/main" id="{04B07DD8-B1B7-4A1B-AB12-8785520FCAF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70" name="Line 264">
          <a:extLst>
            <a:ext uri="{FF2B5EF4-FFF2-40B4-BE49-F238E27FC236}">
              <a16:creationId xmlns:a16="http://schemas.microsoft.com/office/drawing/2014/main" id="{9F75BD9D-CA94-44F0-ACDF-CA32ED109C0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71" name="Line 266">
          <a:extLst>
            <a:ext uri="{FF2B5EF4-FFF2-40B4-BE49-F238E27FC236}">
              <a16:creationId xmlns:a16="http://schemas.microsoft.com/office/drawing/2014/main" id="{39A935E8-318F-4110-A394-C32692D1692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72" name="Line 267">
          <a:extLst>
            <a:ext uri="{FF2B5EF4-FFF2-40B4-BE49-F238E27FC236}">
              <a16:creationId xmlns:a16="http://schemas.microsoft.com/office/drawing/2014/main" id="{742AF466-CD52-47C4-9A96-B863B778816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73" name="Line 222">
          <a:extLst>
            <a:ext uri="{FF2B5EF4-FFF2-40B4-BE49-F238E27FC236}">
              <a16:creationId xmlns:a16="http://schemas.microsoft.com/office/drawing/2014/main" id="{21D001C9-EB82-4ABD-A58F-D907DE2D2805}"/>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74" name="Line 223">
          <a:extLst>
            <a:ext uri="{FF2B5EF4-FFF2-40B4-BE49-F238E27FC236}">
              <a16:creationId xmlns:a16="http://schemas.microsoft.com/office/drawing/2014/main" id="{D79BE415-4047-4293-83EA-E0460ADEE735}"/>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75" name="Line 224">
          <a:extLst>
            <a:ext uri="{FF2B5EF4-FFF2-40B4-BE49-F238E27FC236}">
              <a16:creationId xmlns:a16="http://schemas.microsoft.com/office/drawing/2014/main" id="{D558E835-F56B-4B01-8A4C-4EBD303913E7}"/>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76" name="Line 226">
          <a:extLst>
            <a:ext uri="{FF2B5EF4-FFF2-40B4-BE49-F238E27FC236}">
              <a16:creationId xmlns:a16="http://schemas.microsoft.com/office/drawing/2014/main" id="{9152D5F4-72FE-4D64-9130-2664499950E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77" name="Line 227">
          <a:extLst>
            <a:ext uri="{FF2B5EF4-FFF2-40B4-BE49-F238E27FC236}">
              <a16:creationId xmlns:a16="http://schemas.microsoft.com/office/drawing/2014/main" id="{1EEE9AD2-56A5-4F27-A727-9BCE33D5012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78" name="Line 229">
          <a:extLst>
            <a:ext uri="{FF2B5EF4-FFF2-40B4-BE49-F238E27FC236}">
              <a16:creationId xmlns:a16="http://schemas.microsoft.com/office/drawing/2014/main" id="{76300FE5-130B-438A-9CBF-4CEAA65DABF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79" name="Line 230">
          <a:extLst>
            <a:ext uri="{FF2B5EF4-FFF2-40B4-BE49-F238E27FC236}">
              <a16:creationId xmlns:a16="http://schemas.microsoft.com/office/drawing/2014/main" id="{A65C21AD-F09F-4739-A533-8C0B1D54250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80" name="Line 232">
          <a:extLst>
            <a:ext uri="{FF2B5EF4-FFF2-40B4-BE49-F238E27FC236}">
              <a16:creationId xmlns:a16="http://schemas.microsoft.com/office/drawing/2014/main" id="{A8F99702-1F79-4834-9B54-CCA023C7A4B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81" name="Line 233">
          <a:extLst>
            <a:ext uri="{FF2B5EF4-FFF2-40B4-BE49-F238E27FC236}">
              <a16:creationId xmlns:a16="http://schemas.microsoft.com/office/drawing/2014/main" id="{B5C641E0-0C6D-4D33-A9AD-AD37E1B6BD8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82" name="Line 235">
          <a:extLst>
            <a:ext uri="{FF2B5EF4-FFF2-40B4-BE49-F238E27FC236}">
              <a16:creationId xmlns:a16="http://schemas.microsoft.com/office/drawing/2014/main" id="{4A638EFD-AA74-42BD-852F-DCDE2104F6F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83" name="Line 236">
          <a:extLst>
            <a:ext uri="{FF2B5EF4-FFF2-40B4-BE49-F238E27FC236}">
              <a16:creationId xmlns:a16="http://schemas.microsoft.com/office/drawing/2014/main" id="{71D52CBC-824F-4DB5-A630-9756FF77F3A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284" name="Line 238">
          <a:extLst>
            <a:ext uri="{FF2B5EF4-FFF2-40B4-BE49-F238E27FC236}">
              <a16:creationId xmlns:a16="http://schemas.microsoft.com/office/drawing/2014/main" id="{7425AAC1-8F9C-4F07-92A4-35E318E2A89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285" name="Line 239">
          <a:extLst>
            <a:ext uri="{FF2B5EF4-FFF2-40B4-BE49-F238E27FC236}">
              <a16:creationId xmlns:a16="http://schemas.microsoft.com/office/drawing/2014/main" id="{D0573AAA-A244-4BC5-AB27-D09A46E5E3DF}"/>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286" name="Line 240">
          <a:extLst>
            <a:ext uri="{FF2B5EF4-FFF2-40B4-BE49-F238E27FC236}">
              <a16:creationId xmlns:a16="http://schemas.microsoft.com/office/drawing/2014/main" id="{4A28D7DB-BB23-483B-AA21-7C6CE755B280}"/>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287" name="Line 241">
          <a:extLst>
            <a:ext uri="{FF2B5EF4-FFF2-40B4-BE49-F238E27FC236}">
              <a16:creationId xmlns:a16="http://schemas.microsoft.com/office/drawing/2014/main" id="{3639237C-6F0A-42C9-85D4-1409CFD08E10}"/>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288" name="Line 242">
          <a:extLst>
            <a:ext uri="{FF2B5EF4-FFF2-40B4-BE49-F238E27FC236}">
              <a16:creationId xmlns:a16="http://schemas.microsoft.com/office/drawing/2014/main" id="{CAFF9ADD-D9D2-4F29-AF7B-8444B889904F}"/>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89" name="Line 250">
          <a:extLst>
            <a:ext uri="{FF2B5EF4-FFF2-40B4-BE49-F238E27FC236}">
              <a16:creationId xmlns:a16="http://schemas.microsoft.com/office/drawing/2014/main" id="{45F9DF24-E65D-4CF1-9379-9CE85F3F502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90" name="Line 251">
          <a:extLst>
            <a:ext uri="{FF2B5EF4-FFF2-40B4-BE49-F238E27FC236}">
              <a16:creationId xmlns:a16="http://schemas.microsoft.com/office/drawing/2014/main" id="{626E0E7D-46B0-4EB8-BD3B-B48AA7AB65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91" name="Line 259">
          <a:extLst>
            <a:ext uri="{FF2B5EF4-FFF2-40B4-BE49-F238E27FC236}">
              <a16:creationId xmlns:a16="http://schemas.microsoft.com/office/drawing/2014/main" id="{BDABA61B-D332-4869-B7B9-161733C588F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92" name="Line 260">
          <a:extLst>
            <a:ext uri="{FF2B5EF4-FFF2-40B4-BE49-F238E27FC236}">
              <a16:creationId xmlns:a16="http://schemas.microsoft.com/office/drawing/2014/main" id="{D86E7D6F-4D83-40A4-AB0B-2C84EA9130D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93" name="Line 263">
          <a:extLst>
            <a:ext uri="{FF2B5EF4-FFF2-40B4-BE49-F238E27FC236}">
              <a16:creationId xmlns:a16="http://schemas.microsoft.com/office/drawing/2014/main" id="{24B68CAD-240A-4F8E-8A37-544F64CC15D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94" name="Line 264">
          <a:extLst>
            <a:ext uri="{FF2B5EF4-FFF2-40B4-BE49-F238E27FC236}">
              <a16:creationId xmlns:a16="http://schemas.microsoft.com/office/drawing/2014/main" id="{665EE289-E529-4538-8954-398D61B35CF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95" name="Line 222">
          <a:extLst>
            <a:ext uri="{FF2B5EF4-FFF2-40B4-BE49-F238E27FC236}">
              <a16:creationId xmlns:a16="http://schemas.microsoft.com/office/drawing/2014/main" id="{6D5B0577-D2C8-489B-9AAE-33499314B5FD}"/>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296" name="Line 223">
          <a:extLst>
            <a:ext uri="{FF2B5EF4-FFF2-40B4-BE49-F238E27FC236}">
              <a16:creationId xmlns:a16="http://schemas.microsoft.com/office/drawing/2014/main" id="{B6AE9C4F-B183-47F0-8738-FBA46F63B4A3}"/>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297" name="Line 224">
          <a:extLst>
            <a:ext uri="{FF2B5EF4-FFF2-40B4-BE49-F238E27FC236}">
              <a16:creationId xmlns:a16="http://schemas.microsoft.com/office/drawing/2014/main" id="{F56F41C7-8399-48D7-B17F-C16A0A5A85D4}"/>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298" name="Line 226">
          <a:extLst>
            <a:ext uri="{FF2B5EF4-FFF2-40B4-BE49-F238E27FC236}">
              <a16:creationId xmlns:a16="http://schemas.microsoft.com/office/drawing/2014/main" id="{C57653F3-7A8F-407F-A216-472D83204D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299" name="Line 227">
          <a:extLst>
            <a:ext uri="{FF2B5EF4-FFF2-40B4-BE49-F238E27FC236}">
              <a16:creationId xmlns:a16="http://schemas.microsoft.com/office/drawing/2014/main" id="{73C08FBF-5F8D-4239-B983-CCEE27A60E3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00" name="Line 229">
          <a:extLst>
            <a:ext uri="{FF2B5EF4-FFF2-40B4-BE49-F238E27FC236}">
              <a16:creationId xmlns:a16="http://schemas.microsoft.com/office/drawing/2014/main" id="{050046CE-AE5F-455B-BC17-EA5ED491C21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01" name="Line 230">
          <a:extLst>
            <a:ext uri="{FF2B5EF4-FFF2-40B4-BE49-F238E27FC236}">
              <a16:creationId xmlns:a16="http://schemas.microsoft.com/office/drawing/2014/main" id="{D1409C30-D7EB-4B60-9D8F-0B848C7A1F6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02" name="Line 232">
          <a:extLst>
            <a:ext uri="{FF2B5EF4-FFF2-40B4-BE49-F238E27FC236}">
              <a16:creationId xmlns:a16="http://schemas.microsoft.com/office/drawing/2014/main" id="{60CD97D8-8C59-4BF1-8B36-A29B745A20F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03" name="Line 233">
          <a:extLst>
            <a:ext uri="{FF2B5EF4-FFF2-40B4-BE49-F238E27FC236}">
              <a16:creationId xmlns:a16="http://schemas.microsoft.com/office/drawing/2014/main" id="{BD968183-D1DC-4301-9394-AB3996AB349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04" name="Line 235">
          <a:extLst>
            <a:ext uri="{FF2B5EF4-FFF2-40B4-BE49-F238E27FC236}">
              <a16:creationId xmlns:a16="http://schemas.microsoft.com/office/drawing/2014/main" id="{5DE194C3-EDC8-4B6D-8601-C51E701EDCC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05" name="Line 236">
          <a:extLst>
            <a:ext uri="{FF2B5EF4-FFF2-40B4-BE49-F238E27FC236}">
              <a16:creationId xmlns:a16="http://schemas.microsoft.com/office/drawing/2014/main" id="{711F6102-0D20-4816-9297-9EDA5196EDA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306" name="Line 238">
          <a:extLst>
            <a:ext uri="{FF2B5EF4-FFF2-40B4-BE49-F238E27FC236}">
              <a16:creationId xmlns:a16="http://schemas.microsoft.com/office/drawing/2014/main" id="{18A35EE8-217B-4D47-B042-8678A2A606D1}"/>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307" name="Line 239">
          <a:extLst>
            <a:ext uri="{FF2B5EF4-FFF2-40B4-BE49-F238E27FC236}">
              <a16:creationId xmlns:a16="http://schemas.microsoft.com/office/drawing/2014/main" id="{5503D06A-9033-404A-99E9-A315B3CBFB1D}"/>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308" name="Line 240">
          <a:extLst>
            <a:ext uri="{FF2B5EF4-FFF2-40B4-BE49-F238E27FC236}">
              <a16:creationId xmlns:a16="http://schemas.microsoft.com/office/drawing/2014/main" id="{E14C662C-FA14-4E3A-AF91-000657178C3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309" name="Line 241">
          <a:extLst>
            <a:ext uri="{FF2B5EF4-FFF2-40B4-BE49-F238E27FC236}">
              <a16:creationId xmlns:a16="http://schemas.microsoft.com/office/drawing/2014/main" id="{1223AD78-61C6-494E-87E9-BAA4376CB444}"/>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310" name="Line 242">
          <a:extLst>
            <a:ext uri="{FF2B5EF4-FFF2-40B4-BE49-F238E27FC236}">
              <a16:creationId xmlns:a16="http://schemas.microsoft.com/office/drawing/2014/main" id="{9D960440-470B-4098-A8D5-680987B92044}"/>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1" name="Line 250">
          <a:extLst>
            <a:ext uri="{FF2B5EF4-FFF2-40B4-BE49-F238E27FC236}">
              <a16:creationId xmlns:a16="http://schemas.microsoft.com/office/drawing/2014/main" id="{4B955B79-05DB-4EEF-B9EF-BB793D18F08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12" name="Line 251">
          <a:extLst>
            <a:ext uri="{FF2B5EF4-FFF2-40B4-BE49-F238E27FC236}">
              <a16:creationId xmlns:a16="http://schemas.microsoft.com/office/drawing/2014/main" id="{3CE7592E-3B3A-43C1-B05E-656FBEC58C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3" name="Line 259">
          <a:extLst>
            <a:ext uri="{FF2B5EF4-FFF2-40B4-BE49-F238E27FC236}">
              <a16:creationId xmlns:a16="http://schemas.microsoft.com/office/drawing/2014/main" id="{D9A478B9-3396-4DF8-88BD-ED9335FD6E5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14" name="Line 260">
          <a:extLst>
            <a:ext uri="{FF2B5EF4-FFF2-40B4-BE49-F238E27FC236}">
              <a16:creationId xmlns:a16="http://schemas.microsoft.com/office/drawing/2014/main" id="{9504453B-98FA-486F-8CBA-661BA3E085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5" name="Line 263">
          <a:extLst>
            <a:ext uri="{FF2B5EF4-FFF2-40B4-BE49-F238E27FC236}">
              <a16:creationId xmlns:a16="http://schemas.microsoft.com/office/drawing/2014/main" id="{A6CF8AE5-BAE4-4F16-8B4F-9268B0237ED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16" name="Line 264">
          <a:extLst>
            <a:ext uri="{FF2B5EF4-FFF2-40B4-BE49-F238E27FC236}">
              <a16:creationId xmlns:a16="http://schemas.microsoft.com/office/drawing/2014/main" id="{08B97D14-680C-4901-982A-6335D84DC3B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7" name="Line 266">
          <a:extLst>
            <a:ext uri="{FF2B5EF4-FFF2-40B4-BE49-F238E27FC236}">
              <a16:creationId xmlns:a16="http://schemas.microsoft.com/office/drawing/2014/main" id="{EB0F6BC1-160B-466D-8A3F-84D6DB14B0B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18" name="Line 267">
          <a:extLst>
            <a:ext uri="{FF2B5EF4-FFF2-40B4-BE49-F238E27FC236}">
              <a16:creationId xmlns:a16="http://schemas.microsoft.com/office/drawing/2014/main" id="{CE456D53-272C-4793-A48B-7A24F88CDD1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19" name="Line 285">
          <a:extLst>
            <a:ext uri="{FF2B5EF4-FFF2-40B4-BE49-F238E27FC236}">
              <a16:creationId xmlns:a16="http://schemas.microsoft.com/office/drawing/2014/main" id="{90A73D0E-ECB9-43D9-9417-E3B293A55AA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0" name="Line 286">
          <a:extLst>
            <a:ext uri="{FF2B5EF4-FFF2-40B4-BE49-F238E27FC236}">
              <a16:creationId xmlns:a16="http://schemas.microsoft.com/office/drawing/2014/main" id="{4B3260F4-B00B-4C26-9EFA-1B5837F1C89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21" name="Line 288">
          <a:extLst>
            <a:ext uri="{FF2B5EF4-FFF2-40B4-BE49-F238E27FC236}">
              <a16:creationId xmlns:a16="http://schemas.microsoft.com/office/drawing/2014/main" id="{26338638-6BF9-446B-8874-537DFDAE314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2" name="Line 289">
          <a:extLst>
            <a:ext uri="{FF2B5EF4-FFF2-40B4-BE49-F238E27FC236}">
              <a16:creationId xmlns:a16="http://schemas.microsoft.com/office/drawing/2014/main" id="{297B6696-9F1E-47C3-B121-D6A90D6C6D6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3" name="Line 308">
          <a:extLst>
            <a:ext uri="{FF2B5EF4-FFF2-40B4-BE49-F238E27FC236}">
              <a16:creationId xmlns:a16="http://schemas.microsoft.com/office/drawing/2014/main" id="{78A6853A-6509-41EB-9D80-B15DAF2D5632}"/>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4" name="Line 309">
          <a:extLst>
            <a:ext uri="{FF2B5EF4-FFF2-40B4-BE49-F238E27FC236}">
              <a16:creationId xmlns:a16="http://schemas.microsoft.com/office/drawing/2014/main" id="{E0C3E550-66F9-42C9-81B2-C7BA9B049AE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5" name="Line 333">
          <a:extLst>
            <a:ext uri="{FF2B5EF4-FFF2-40B4-BE49-F238E27FC236}">
              <a16:creationId xmlns:a16="http://schemas.microsoft.com/office/drawing/2014/main" id="{CC30B2EF-EEFF-4646-ABE1-2FE4AA28229B}"/>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6" name="Line 334">
          <a:extLst>
            <a:ext uri="{FF2B5EF4-FFF2-40B4-BE49-F238E27FC236}">
              <a16:creationId xmlns:a16="http://schemas.microsoft.com/office/drawing/2014/main" id="{51DBDED6-F566-4E0E-992B-58B227B77EC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27" name="Line 340">
          <a:extLst>
            <a:ext uri="{FF2B5EF4-FFF2-40B4-BE49-F238E27FC236}">
              <a16:creationId xmlns:a16="http://schemas.microsoft.com/office/drawing/2014/main" id="{663F3514-6D60-45C2-84FF-AB57D9A149D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28" name="Line 341">
          <a:extLst>
            <a:ext uri="{FF2B5EF4-FFF2-40B4-BE49-F238E27FC236}">
              <a16:creationId xmlns:a16="http://schemas.microsoft.com/office/drawing/2014/main" id="{D280ED1E-F6CA-4C39-BD9F-05AD9EC57C3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447675</xdr:colOff>
      <xdr:row>0</xdr:row>
      <xdr:rowOff>209550</xdr:rowOff>
    </xdr:to>
    <xdr:sp macro="" textlink="">
      <xdr:nvSpPr>
        <xdr:cNvPr id="329" name="Line 248">
          <a:extLst>
            <a:ext uri="{FF2B5EF4-FFF2-40B4-BE49-F238E27FC236}">
              <a16:creationId xmlns:a16="http://schemas.microsoft.com/office/drawing/2014/main" id="{FD23FF1E-2FD4-4540-8810-6683DDBF63BE}"/>
            </a:ext>
          </a:extLst>
        </xdr:cNvPr>
        <xdr:cNvSpPr>
          <a:spLocks noChangeShapeType="1"/>
        </xdr:cNvSpPr>
      </xdr:nvSpPr>
      <xdr:spPr bwMode="auto">
        <a:xfrm>
          <a:off x="6610350" y="209550"/>
          <a:ext cx="1238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438150</xdr:colOff>
      <xdr:row>0</xdr:row>
      <xdr:rowOff>209550</xdr:rowOff>
    </xdr:to>
    <xdr:sp macro="" textlink="">
      <xdr:nvSpPr>
        <xdr:cNvPr id="330" name="Line 248">
          <a:extLst>
            <a:ext uri="{FF2B5EF4-FFF2-40B4-BE49-F238E27FC236}">
              <a16:creationId xmlns:a16="http://schemas.microsoft.com/office/drawing/2014/main" id="{1E9FF174-D75E-4C36-BC74-E5172636714D}"/>
            </a:ext>
          </a:extLst>
        </xdr:cNvPr>
        <xdr:cNvSpPr>
          <a:spLocks noChangeShapeType="1"/>
        </xdr:cNvSpPr>
      </xdr:nvSpPr>
      <xdr:spPr bwMode="auto">
        <a:xfrm flipH="1">
          <a:off x="6610350" y="209550"/>
          <a:ext cx="114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31" name="Line 340">
          <a:extLst>
            <a:ext uri="{FF2B5EF4-FFF2-40B4-BE49-F238E27FC236}">
              <a16:creationId xmlns:a16="http://schemas.microsoft.com/office/drawing/2014/main" id="{22C51E8D-4685-4760-8725-4C2B003BAD5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2" name="Line 341">
          <a:extLst>
            <a:ext uri="{FF2B5EF4-FFF2-40B4-BE49-F238E27FC236}">
              <a16:creationId xmlns:a16="http://schemas.microsoft.com/office/drawing/2014/main" id="{4456A55D-0438-4B0E-B123-F7D94B98851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33" name="Line 340">
          <a:extLst>
            <a:ext uri="{FF2B5EF4-FFF2-40B4-BE49-F238E27FC236}">
              <a16:creationId xmlns:a16="http://schemas.microsoft.com/office/drawing/2014/main" id="{28C174BE-A9B2-4654-9074-602A593F68E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4" name="Line 341">
          <a:extLst>
            <a:ext uri="{FF2B5EF4-FFF2-40B4-BE49-F238E27FC236}">
              <a16:creationId xmlns:a16="http://schemas.microsoft.com/office/drawing/2014/main" id="{C19DC524-AD7B-47EA-9585-F93CA14A861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35" name="Line 340">
          <a:extLst>
            <a:ext uri="{FF2B5EF4-FFF2-40B4-BE49-F238E27FC236}">
              <a16:creationId xmlns:a16="http://schemas.microsoft.com/office/drawing/2014/main" id="{30A68B2A-AFE3-4397-8B3D-454BEFA2606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6" name="Line 341">
          <a:extLst>
            <a:ext uri="{FF2B5EF4-FFF2-40B4-BE49-F238E27FC236}">
              <a16:creationId xmlns:a16="http://schemas.microsoft.com/office/drawing/2014/main" id="{8368A556-F6A9-428E-A619-8C884A95F15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7" name="Line 333">
          <a:extLst>
            <a:ext uri="{FF2B5EF4-FFF2-40B4-BE49-F238E27FC236}">
              <a16:creationId xmlns:a16="http://schemas.microsoft.com/office/drawing/2014/main" id="{7A47CEA7-3975-4A1F-AB8A-5CBE8717E188}"/>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8" name="Line 334">
          <a:extLst>
            <a:ext uri="{FF2B5EF4-FFF2-40B4-BE49-F238E27FC236}">
              <a16:creationId xmlns:a16="http://schemas.microsoft.com/office/drawing/2014/main" id="{4E063B50-231E-4089-BA0E-999885CB436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39" name="Line 333">
          <a:extLst>
            <a:ext uri="{FF2B5EF4-FFF2-40B4-BE49-F238E27FC236}">
              <a16:creationId xmlns:a16="http://schemas.microsoft.com/office/drawing/2014/main" id="{65131317-74E1-4DAE-9EA0-269701B77A31}"/>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40" name="Line 334">
          <a:extLst>
            <a:ext uri="{FF2B5EF4-FFF2-40B4-BE49-F238E27FC236}">
              <a16:creationId xmlns:a16="http://schemas.microsoft.com/office/drawing/2014/main" id="{0FC4F4EC-4290-4C11-BE45-9874F6E7770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41" name="Line 333">
          <a:extLst>
            <a:ext uri="{FF2B5EF4-FFF2-40B4-BE49-F238E27FC236}">
              <a16:creationId xmlns:a16="http://schemas.microsoft.com/office/drawing/2014/main" id="{9A23C709-04EB-4431-8174-51C3ED86DD76}"/>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42" name="Line 334">
          <a:extLst>
            <a:ext uri="{FF2B5EF4-FFF2-40B4-BE49-F238E27FC236}">
              <a16:creationId xmlns:a16="http://schemas.microsoft.com/office/drawing/2014/main" id="{3BBF1816-B59F-421C-8CF7-54E5B3F686D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43" name="Line 222">
          <a:extLst>
            <a:ext uri="{FF2B5EF4-FFF2-40B4-BE49-F238E27FC236}">
              <a16:creationId xmlns:a16="http://schemas.microsoft.com/office/drawing/2014/main" id="{CDCE8DFE-74A0-45A4-A6C3-985ED5E76B4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44" name="Line 223">
          <a:extLst>
            <a:ext uri="{FF2B5EF4-FFF2-40B4-BE49-F238E27FC236}">
              <a16:creationId xmlns:a16="http://schemas.microsoft.com/office/drawing/2014/main" id="{FD2BF3DC-6DC7-4B79-B382-2ED2EEB6092E}"/>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345" name="Line 224">
          <a:extLst>
            <a:ext uri="{FF2B5EF4-FFF2-40B4-BE49-F238E27FC236}">
              <a16:creationId xmlns:a16="http://schemas.microsoft.com/office/drawing/2014/main" id="{CF9115EE-DD30-4201-A8EF-48725A6BEFE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46" name="Line 226">
          <a:extLst>
            <a:ext uri="{FF2B5EF4-FFF2-40B4-BE49-F238E27FC236}">
              <a16:creationId xmlns:a16="http://schemas.microsoft.com/office/drawing/2014/main" id="{F7C3596D-45F6-48F7-9943-317099804A3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47" name="Line 227">
          <a:extLst>
            <a:ext uri="{FF2B5EF4-FFF2-40B4-BE49-F238E27FC236}">
              <a16:creationId xmlns:a16="http://schemas.microsoft.com/office/drawing/2014/main" id="{BB6E95FB-3DBD-4E68-A47B-87EF82A2378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48" name="Line 229">
          <a:extLst>
            <a:ext uri="{FF2B5EF4-FFF2-40B4-BE49-F238E27FC236}">
              <a16:creationId xmlns:a16="http://schemas.microsoft.com/office/drawing/2014/main" id="{DC6396E8-7D5A-41D5-8482-59EE749D52E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49" name="Line 222">
          <a:extLst>
            <a:ext uri="{FF2B5EF4-FFF2-40B4-BE49-F238E27FC236}">
              <a16:creationId xmlns:a16="http://schemas.microsoft.com/office/drawing/2014/main" id="{E612D8B6-1601-4FC4-AE66-DCD6C7598D50}"/>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50" name="Line 223">
          <a:extLst>
            <a:ext uri="{FF2B5EF4-FFF2-40B4-BE49-F238E27FC236}">
              <a16:creationId xmlns:a16="http://schemas.microsoft.com/office/drawing/2014/main" id="{651FE624-BB16-4800-AE35-D72940E3D34F}"/>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351" name="Line 224">
          <a:extLst>
            <a:ext uri="{FF2B5EF4-FFF2-40B4-BE49-F238E27FC236}">
              <a16:creationId xmlns:a16="http://schemas.microsoft.com/office/drawing/2014/main" id="{5E700C99-717A-4B6B-813F-DC3FE401E52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52" name="Line 226">
          <a:extLst>
            <a:ext uri="{FF2B5EF4-FFF2-40B4-BE49-F238E27FC236}">
              <a16:creationId xmlns:a16="http://schemas.microsoft.com/office/drawing/2014/main" id="{D409CEE3-F7F0-4315-8241-EAB23FB89F5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53" name="Line 227">
          <a:extLst>
            <a:ext uri="{FF2B5EF4-FFF2-40B4-BE49-F238E27FC236}">
              <a16:creationId xmlns:a16="http://schemas.microsoft.com/office/drawing/2014/main" id="{DAB9BBF3-D5C7-4F61-8E5C-0E56FA3D1C0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54" name="Line 229">
          <a:extLst>
            <a:ext uri="{FF2B5EF4-FFF2-40B4-BE49-F238E27FC236}">
              <a16:creationId xmlns:a16="http://schemas.microsoft.com/office/drawing/2014/main" id="{BC645AD1-CBD9-4F82-AE96-A6B74D6DB57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55" name="Line 230">
          <a:extLst>
            <a:ext uri="{FF2B5EF4-FFF2-40B4-BE49-F238E27FC236}">
              <a16:creationId xmlns:a16="http://schemas.microsoft.com/office/drawing/2014/main" id="{8BE1725C-886E-4167-B2A1-1A86CBC392C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56" name="Line 232">
          <a:extLst>
            <a:ext uri="{FF2B5EF4-FFF2-40B4-BE49-F238E27FC236}">
              <a16:creationId xmlns:a16="http://schemas.microsoft.com/office/drawing/2014/main" id="{7F254354-8965-4CEA-A920-D59243D24B4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57" name="Line 233">
          <a:extLst>
            <a:ext uri="{FF2B5EF4-FFF2-40B4-BE49-F238E27FC236}">
              <a16:creationId xmlns:a16="http://schemas.microsoft.com/office/drawing/2014/main" id="{6C457DCF-4873-42F5-8AA5-F1F4F1B4576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58" name="Line 235">
          <a:extLst>
            <a:ext uri="{FF2B5EF4-FFF2-40B4-BE49-F238E27FC236}">
              <a16:creationId xmlns:a16="http://schemas.microsoft.com/office/drawing/2014/main" id="{7274759C-AF8C-4328-BF35-99F4A6FD9D1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59" name="Line 236">
          <a:extLst>
            <a:ext uri="{FF2B5EF4-FFF2-40B4-BE49-F238E27FC236}">
              <a16:creationId xmlns:a16="http://schemas.microsoft.com/office/drawing/2014/main" id="{95DDABE1-CBCC-40F2-A30A-DF60FCBEAB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360" name="Line 238">
          <a:extLst>
            <a:ext uri="{FF2B5EF4-FFF2-40B4-BE49-F238E27FC236}">
              <a16:creationId xmlns:a16="http://schemas.microsoft.com/office/drawing/2014/main" id="{B901D2CB-0DB8-44BA-A27C-8336D01280B8}"/>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361" name="Line 239">
          <a:extLst>
            <a:ext uri="{FF2B5EF4-FFF2-40B4-BE49-F238E27FC236}">
              <a16:creationId xmlns:a16="http://schemas.microsoft.com/office/drawing/2014/main" id="{1A88C51D-2BEE-4673-9AB0-F922C3AF4AE8}"/>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362" name="Line 240">
          <a:extLst>
            <a:ext uri="{FF2B5EF4-FFF2-40B4-BE49-F238E27FC236}">
              <a16:creationId xmlns:a16="http://schemas.microsoft.com/office/drawing/2014/main" id="{81BA675C-4596-42CE-9E26-C49B9E4E6374}"/>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363" name="Line 241">
          <a:extLst>
            <a:ext uri="{FF2B5EF4-FFF2-40B4-BE49-F238E27FC236}">
              <a16:creationId xmlns:a16="http://schemas.microsoft.com/office/drawing/2014/main" id="{99A0DA05-E30A-4D4E-85FE-D7F983AB484F}"/>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364" name="Line 242">
          <a:extLst>
            <a:ext uri="{FF2B5EF4-FFF2-40B4-BE49-F238E27FC236}">
              <a16:creationId xmlns:a16="http://schemas.microsoft.com/office/drawing/2014/main" id="{B3BB412B-FDA9-43C5-BE1C-4D5B63D9D7EF}"/>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65" name="Line 250">
          <a:extLst>
            <a:ext uri="{FF2B5EF4-FFF2-40B4-BE49-F238E27FC236}">
              <a16:creationId xmlns:a16="http://schemas.microsoft.com/office/drawing/2014/main" id="{DBE17C21-3651-41CA-B610-73BD0DFE8C2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66" name="Line 251">
          <a:extLst>
            <a:ext uri="{FF2B5EF4-FFF2-40B4-BE49-F238E27FC236}">
              <a16:creationId xmlns:a16="http://schemas.microsoft.com/office/drawing/2014/main" id="{02847417-EEC0-4190-9CF1-165CC05F0B5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67" name="Line 259">
          <a:extLst>
            <a:ext uri="{FF2B5EF4-FFF2-40B4-BE49-F238E27FC236}">
              <a16:creationId xmlns:a16="http://schemas.microsoft.com/office/drawing/2014/main" id="{ACDF468A-026C-4A72-B615-FC01EC3F4BE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68" name="Line 260">
          <a:extLst>
            <a:ext uri="{FF2B5EF4-FFF2-40B4-BE49-F238E27FC236}">
              <a16:creationId xmlns:a16="http://schemas.microsoft.com/office/drawing/2014/main" id="{336EDAED-DC0F-402B-A9C7-BA75FA04CE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69" name="Line 263">
          <a:extLst>
            <a:ext uri="{FF2B5EF4-FFF2-40B4-BE49-F238E27FC236}">
              <a16:creationId xmlns:a16="http://schemas.microsoft.com/office/drawing/2014/main" id="{AC886753-E7AB-4687-8248-9E36E8E1214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70" name="Line 264">
          <a:extLst>
            <a:ext uri="{FF2B5EF4-FFF2-40B4-BE49-F238E27FC236}">
              <a16:creationId xmlns:a16="http://schemas.microsoft.com/office/drawing/2014/main" id="{6C76EED1-185F-46CE-B02D-1E56D7EC05A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71" name="Line 222">
          <a:extLst>
            <a:ext uri="{FF2B5EF4-FFF2-40B4-BE49-F238E27FC236}">
              <a16:creationId xmlns:a16="http://schemas.microsoft.com/office/drawing/2014/main" id="{9F72FD5F-BC79-471B-8223-00F21AB3A43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372" name="Line 223">
          <a:extLst>
            <a:ext uri="{FF2B5EF4-FFF2-40B4-BE49-F238E27FC236}">
              <a16:creationId xmlns:a16="http://schemas.microsoft.com/office/drawing/2014/main" id="{1A83295E-12A9-4910-A7AF-3A2193BA1ED6}"/>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373" name="Line 224">
          <a:extLst>
            <a:ext uri="{FF2B5EF4-FFF2-40B4-BE49-F238E27FC236}">
              <a16:creationId xmlns:a16="http://schemas.microsoft.com/office/drawing/2014/main" id="{AB753298-0BBD-46DF-9AF9-0EBBE50E76FF}"/>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74" name="Line 226">
          <a:extLst>
            <a:ext uri="{FF2B5EF4-FFF2-40B4-BE49-F238E27FC236}">
              <a16:creationId xmlns:a16="http://schemas.microsoft.com/office/drawing/2014/main" id="{84DB978E-8460-4844-90D5-3E01B9AE2C9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75" name="Line 227">
          <a:extLst>
            <a:ext uri="{FF2B5EF4-FFF2-40B4-BE49-F238E27FC236}">
              <a16:creationId xmlns:a16="http://schemas.microsoft.com/office/drawing/2014/main" id="{7A59B6C0-7FBF-4044-B9E4-918D49C1707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76" name="Line 229">
          <a:extLst>
            <a:ext uri="{FF2B5EF4-FFF2-40B4-BE49-F238E27FC236}">
              <a16:creationId xmlns:a16="http://schemas.microsoft.com/office/drawing/2014/main" id="{763A15A3-88AF-405C-96CA-0C324084220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77" name="Line 230">
          <a:extLst>
            <a:ext uri="{FF2B5EF4-FFF2-40B4-BE49-F238E27FC236}">
              <a16:creationId xmlns:a16="http://schemas.microsoft.com/office/drawing/2014/main" id="{5333794F-9AEE-4AF8-A15B-E285F8D0DE9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78" name="Line 232">
          <a:extLst>
            <a:ext uri="{FF2B5EF4-FFF2-40B4-BE49-F238E27FC236}">
              <a16:creationId xmlns:a16="http://schemas.microsoft.com/office/drawing/2014/main" id="{A2CACFA6-90FB-455C-9243-C800308709D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79" name="Line 233">
          <a:extLst>
            <a:ext uri="{FF2B5EF4-FFF2-40B4-BE49-F238E27FC236}">
              <a16:creationId xmlns:a16="http://schemas.microsoft.com/office/drawing/2014/main" id="{A81AECA0-9A58-4EB6-8D60-5DD571DE3CB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80" name="Line 235">
          <a:extLst>
            <a:ext uri="{FF2B5EF4-FFF2-40B4-BE49-F238E27FC236}">
              <a16:creationId xmlns:a16="http://schemas.microsoft.com/office/drawing/2014/main" id="{9EC685A7-332D-474D-B533-65F7D371572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81" name="Line 236">
          <a:extLst>
            <a:ext uri="{FF2B5EF4-FFF2-40B4-BE49-F238E27FC236}">
              <a16:creationId xmlns:a16="http://schemas.microsoft.com/office/drawing/2014/main" id="{5389EBF5-B389-4539-837C-2156F01AF51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382" name="Line 238">
          <a:extLst>
            <a:ext uri="{FF2B5EF4-FFF2-40B4-BE49-F238E27FC236}">
              <a16:creationId xmlns:a16="http://schemas.microsoft.com/office/drawing/2014/main" id="{01CA0D02-15F8-441D-9889-34A760E5B8C8}"/>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383" name="Line 239">
          <a:extLst>
            <a:ext uri="{FF2B5EF4-FFF2-40B4-BE49-F238E27FC236}">
              <a16:creationId xmlns:a16="http://schemas.microsoft.com/office/drawing/2014/main" id="{68E06893-BE18-4E7E-83AA-CADDD941289D}"/>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384" name="Line 240">
          <a:extLst>
            <a:ext uri="{FF2B5EF4-FFF2-40B4-BE49-F238E27FC236}">
              <a16:creationId xmlns:a16="http://schemas.microsoft.com/office/drawing/2014/main" id="{82D71535-E66B-42F6-9692-453F32EC304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385" name="Line 241">
          <a:extLst>
            <a:ext uri="{FF2B5EF4-FFF2-40B4-BE49-F238E27FC236}">
              <a16:creationId xmlns:a16="http://schemas.microsoft.com/office/drawing/2014/main" id="{9D1BBB1B-AE37-4493-907D-688AFC92C5BE}"/>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386" name="Line 242">
          <a:extLst>
            <a:ext uri="{FF2B5EF4-FFF2-40B4-BE49-F238E27FC236}">
              <a16:creationId xmlns:a16="http://schemas.microsoft.com/office/drawing/2014/main" id="{5E31C2D2-2A7B-4565-9F96-C59D6D032914}"/>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87" name="Line 250">
          <a:extLst>
            <a:ext uri="{FF2B5EF4-FFF2-40B4-BE49-F238E27FC236}">
              <a16:creationId xmlns:a16="http://schemas.microsoft.com/office/drawing/2014/main" id="{D98C5C38-603F-46E2-A59B-B241ADD9B6E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88" name="Line 251">
          <a:extLst>
            <a:ext uri="{FF2B5EF4-FFF2-40B4-BE49-F238E27FC236}">
              <a16:creationId xmlns:a16="http://schemas.microsoft.com/office/drawing/2014/main" id="{05DC0D35-BE68-42AD-A3C3-381655D37C4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89" name="Line 259">
          <a:extLst>
            <a:ext uri="{FF2B5EF4-FFF2-40B4-BE49-F238E27FC236}">
              <a16:creationId xmlns:a16="http://schemas.microsoft.com/office/drawing/2014/main" id="{C42ECEE8-4814-429B-A21D-D41FBBDA3EF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90" name="Line 260">
          <a:extLst>
            <a:ext uri="{FF2B5EF4-FFF2-40B4-BE49-F238E27FC236}">
              <a16:creationId xmlns:a16="http://schemas.microsoft.com/office/drawing/2014/main" id="{AFA7BE47-D862-4171-BECE-83806AA7C7B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91" name="Line 263">
          <a:extLst>
            <a:ext uri="{FF2B5EF4-FFF2-40B4-BE49-F238E27FC236}">
              <a16:creationId xmlns:a16="http://schemas.microsoft.com/office/drawing/2014/main" id="{5EEBAE1D-81A5-4D22-887D-28AF6CE73CE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92" name="Line 264">
          <a:extLst>
            <a:ext uri="{FF2B5EF4-FFF2-40B4-BE49-F238E27FC236}">
              <a16:creationId xmlns:a16="http://schemas.microsoft.com/office/drawing/2014/main" id="{DB970D1B-9384-4D0D-8EA7-19D8DF8B8B9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93" name="Line 266">
          <a:extLst>
            <a:ext uri="{FF2B5EF4-FFF2-40B4-BE49-F238E27FC236}">
              <a16:creationId xmlns:a16="http://schemas.microsoft.com/office/drawing/2014/main" id="{CC0DA2ED-0856-4D3A-864F-7309E96AD7C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94" name="Line 267">
          <a:extLst>
            <a:ext uri="{FF2B5EF4-FFF2-40B4-BE49-F238E27FC236}">
              <a16:creationId xmlns:a16="http://schemas.microsoft.com/office/drawing/2014/main" id="{23980E1C-2EBE-46F9-9BA5-522070F4C6A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95" name="Line 285">
          <a:extLst>
            <a:ext uri="{FF2B5EF4-FFF2-40B4-BE49-F238E27FC236}">
              <a16:creationId xmlns:a16="http://schemas.microsoft.com/office/drawing/2014/main" id="{16D5251C-5FF2-456B-9D6F-09EC8DFF2D0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96" name="Line 286">
          <a:extLst>
            <a:ext uri="{FF2B5EF4-FFF2-40B4-BE49-F238E27FC236}">
              <a16:creationId xmlns:a16="http://schemas.microsoft.com/office/drawing/2014/main" id="{A37EE4AB-0B17-4BBD-91FB-AF70353E0F7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397" name="Line 288">
          <a:extLst>
            <a:ext uri="{FF2B5EF4-FFF2-40B4-BE49-F238E27FC236}">
              <a16:creationId xmlns:a16="http://schemas.microsoft.com/office/drawing/2014/main" id="{795414AA-4C1F-404D-BE27-0AE8202B49A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398" name="Line 289">
          <a:extLst>
            <a:ext uri="{FF2B5EF4-FFF2-40B4-BE49-F238E27FC236}">
              <a16:creationId xmlns:a16="http://schemas.microsoft.com/office/drawing/2014/main" id="{B718DDA0-DA52-4858-A589-C8517E7CCB2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399" name="Line 293">
          <a:extLst>
            <a:ext uri="{FF2B5EF4-FFF2-40B4-BE49-F238E27FC236}">
              <a16:creationId xmlns:a16="http://schemas.microsoft.com/office/drawing/2014/main" id="{F198F2E7-B1CD-4FCE-9687-BA7ED2ECAA2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00" name="Line 308">
          <a:extLst>
            <a:ext uri="{FF2B5EF4-FFF2-40B4-BE49-F238E27FC236}">
              <a16:creationId xmlns:a16="http://schemas.microsoft.com/office/drawing/2014/main" id="{EB9BE875-40C6-4B5B-BB01-1BB2B6ADE60D}"/>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01" name="Line 309">
          <a:extLst>
            <a:ext uri="{FF2B5EF4-FFF2-40B4-BE49-F238E27FC236}">
              <a16:creationId xmlns:a16="http://schemas.microsoft.com/office/drawing/2014/main" id="{11723576-1372-4016-AB35-92505FE229B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02" name="Line 333">
          <a:extLst>
            <a:ext uri="{FF2B5EF4-FFF2-40B4-BE49-F238E27FC236}">
              <a16:creationId xmlns:a16="http://schemas.microsoft.com/office/drawing/2014/main" id="{38F74E8B-16FD-42C7-958C-F2B550928995}"/>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03" name="Line 334">
          <a:extLst>
            <a:ext uri="{FF2B5EF4-FFF2-40B4-BE49-F238E27FC236}">
              <a16:creationId xmlns:a16="http://schemas.microsoft.com/office/drawing/2014/main" id="{E66C2974-7340-40C9-BCA7-0501B1881A9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04" name="Line 340">
          <a:extLst>
            <a:ext uri="{FF2B5EF4-FFF2-40B4-BE49-F238E27FC236}">
              <a16:creationId xmlns:a16="http://schemas.microsoft.com/office/drawing/2014/main" id="{5603CD40-8A9E-4544-9B8F-A1533D202DB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05" name="Line 341">
          <a:extLst>
            <a:ext uri="{FF2B5EF4-FFF2-40B4-BE49-F238E27FC236}">
              <a16:creationId xmlns:a16="http://schemas.microsoft.com/office/drawing/2014/main" id="{1D3B2DE6-D6CC-4459-959A-A783F073E64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06" name="Line 222">
          <a:extLst>
            <a:ext uri="{FF2B5EF4-FFF2-40B4-BE49-F238E27FC236}">
              <a16:creationId xmlns:a16="http://schemas.microsoft.com/office/drawing/2014/main" id="{17E7984E-FF8B-4ADC-8CAC-B1D0BB832F93}"/>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07" name="Line 223">
          <a:extLst>
            <a:ext uri="{FF2B5EF4-FFF2-40B4-BE49-F238E27FC236}">
              <a16:creationId xmlns:a16="http://schemas.microsoft.com/office/drawing/2014/main" id="{781D0327-FC7A-416F-A7F1-6C9C90600A0D}"/>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08" name="Line 224">
          <a:extLst>
            <a:ext uri="{FF2B5EF4-FFF2-40B4-BE49-F238E27FC236}">
              <a16:creationId xmlns:a16="http://schemas.microsoft.com/office/drawing/2014/main" id="{529D66F2-901C-4DF5-A6CE-2F459C911114}"/>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09" name="Line 222">
          <a:extLst>
            <a:ext uri="{FF2B5EF4-FFF2-40B4-BE49-F238E27FC236}">
              <a16:creationId xmlns:a16="http://schemas.microsoft.com/office/drawing/2014/main" id="{D4BDDF7D-80DD-4D65-A9C7-B437FF5F8648}"/>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10" name="Line 223">
          <a:extLst>
            <a:ext uri="{FF2B5EF4-FFF2-40B4-BE49-F238E27FC236}">
              <a16:creationId xmlns:a16="http://schemas.microsoft.com/office/drawing/2014/main" id="{3EDF994F-92C4-4D44-B854-40A0766DAF1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11" name="Line 224">
          <a:extLst>
            <a:ext uri="{FF2B5EF4-FFF2-40B4-BE49-F238E27FC236}">
              <a16:creationId xmlns:a16="http://schemas.microsoft.com/office/drawing/2014/main" id="{6A6ED073-1BF1-413A-B022-E6E611659E42}"/>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12" name="Line 226">
          <a:extLst>
            <a:ext uri="{FF2B5EF4-FFF2-40B4-BE49-F238E27FC236}">
              <a16:creationId xmlns:a16="http://schemas.microsoft.com/office/drawing/2014/main" id="{CF6E517D-1751-4EBC-A1DE-BDBC213D005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13" name="Line 227">
          <a:extLst>
            <a:ext uri="{FF2B5EF4-FFF2-40B4-BE49-F238E27FC236}">
              <a16:creationId xmlns:a16="http://schemas.microsoft.com/office/drawing/2014/main" id="{19A0313B-8C07-4CDD-A243-8002D91D1B5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14" name="Line 229">
          <a:extLst>
            <a:ext uri="{FF2B5EF4-FFF2-40B4-BE49-F238E27FC236}">
              <a16:creationId xmlns:a16="http://schemas.microsoft.com/office/drawing/2014/main" id="{4CE81AF6-927C-4104-A54F-BFFC80BF6EA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15" name="Line 230">
          <a:extLst>
            <a:ext uri="{FF2B5EF4-FFF2-40B4-BE49-F238E27FC236}">
              <a16:creationId xmlns:a16="http://schemas.microsoft.com/office/drawing/2014/main" id="{47DC0B37-F1CE-42ED-AB5E-0992126D51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16" name="Line 232">
          <a:extLst>
            <a:ext uri="{FF2B5EF4-FFF2-40B4-BE49-F238E27FC236}">
              <a16:creationId xmlns:a16="http://schemas.microsoft.com/office/drawing/2014/main" id="{A911D191-8759-437E-ADD7-B87417958DE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17" name="Line 233">
          <a:extLst>
            <a:ext uri="{FF2B5EF4-FFF2-40B4-BE49-F238E27FC236}">
              <a16:creationId xmlns:a16="http://schemas.microsoft.com/office/drawing/2014/main" id="{7E7480F3-BD46-48AE-9032-F10F0639AD3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18" name="Line 235">
          <a:extLst>
            <a:ext uri="{FF2B5EF4-FFF2-40B4-BE49-F238E27FC236}">
              <a16:creationId xmlns:a16="http://schemas.microsoft.com/office/drawing/2014/main" id="{A98945D0-83E4-435E-B500-02FFEECDC13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19" name="Line 236">
          <a:extLst>
            <a:ext uri="{FF2B5EF4-FFF2-40B4-BE49-F238E27FC236}">
              <a16:creationId xmlns:a16="http://schemas.microsoft.com/office/drawing/2014/main" id="{DBAC2543-D622-46C6-A1D9-DA7753DF8D1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420" name="Line 238">
          <a:extLst>
            <a:ext uri="{FF2B5EF4-FFF2-40B4-BE49-F238E27FC236}">
              <a16:creationId xmlns:a16="http://schemas.microsoft.com/office/drawing/2014/main" id="{B6CCB53E-6C87-4257-813C-F1BBF7DF5E7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421" name="Line 239">
          <a:extLst>
            <a:ext uri="{FF2B5EF4-FFF2-40B4-BE49-F238E27FC236}">
              <a16:creationId xmlns:a16="http://schemas.microsoft.com/office/drawing/2014/main" id="{4AAF7F23-A68E-4268-9230-7190876B4104}"/>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422" name="Line 240">
          <a:extLst>
            <a:ext uri="{FF2B5EF4-FFF2-40B4-BE49-F238E27FC236}">
              <a16:creationId xmlns:a16="http://schemas.microsoft.com/office/drawing/2014/main" id="{3F99D961-BECF-4463-BF86-6807A459AA1B}"/>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423" name="Line 241">
          <a:extLst>
            <a:ext uri="{FF2B5EF4-FFF2-40B4-BE49-F238E27FC236}">
              <a16:creationId xmlns:a16="http://schemas.microsoft.com/office/drawing/2014/main" id="{7BCECE30-5C91-466A-8F2C-ABC83096504A}"/>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424" name="Line 242">
          <a:extLst>
            <a:ext uri="{FF2B5EF4-FFF2-40B4-BE49-F238E27FC236}">
              <a16:creationId xmlns:a16="http://schemas.microsoft.com/office/drawing/2014/main" id="{F49A1386-5B00-4907-9585-0C4F66ECE096}"/>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25" name="Line 250">
          <a:extLst>
            <a:ext uri="{FF2B5EF4-FFF2-40B4-BE49-F238E27FC236}">
              <a16:creationId xmlns:a16="http://schemas.microsoft.com/office/drawing/2014/main" id="{29106FE3-E6C4-4A06-AB31-32D618D9581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26" name="Line 251">
          <a:extLst>
            <a:ext uri="{FF2B5EF4-FFF2-40B4-BE49-F238E27FC236}">
              <a16:creationId xmlns:a16="http://schemas.microsoft.com/office/drawing/2014/main" id="{AA5100DC-1A06-457D-9687-5175F77E8AC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27" name="Line 259">
          <a:extLst>
            <a:ext uri="{FF2B5EF4-FFF2-40B4-BE49-F238E27FC236}">
              <a16:creationId xmlns:a16="http://schemas.microsoft.com/office/drawing/2014/main" id="{1D7F6FF0-80AA-4F4F-AB34-D757F651475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28" name="Line 260">
          <a:extLst>
            <a:ext uri="{FF2B5EF4-FFF2-40B4-BE49-F238E27FC236}">
              <a16:creationId xmlns:a16="http://schemas.microsoft.com/office/drawing/2014/main" id="{25ACAAFA-8B7B-40A0-B1B1-D660FDDDCA3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29" name="Line 263">
          <a:extLst>
            <a:ext uri="{FF2B5EF4-FFF2-40B4-BE49-F238E27FC236}">
              <a16:creationId xmlns:a16="http://schemas.microsoft.com/office/drawing/2014/main" id="{447CB1D6-DDE6-48BE-A137-B360AA464A1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30" name="Line 264">
          <a:extLst>
            <a:ext uri="{FF2B5EF4-FFF2-40B4-BE49-F238E27FC236}">
              <a16:creationId xmlns:a16="http://schemas.microsoft.com/office/drawing/2014/main" id="{112F8A22-C819-45B0-9C09-87E9841242F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31" name="Line 222">
          <a:extLst>
            <a:ext uri="{FF2B5EF4-FFF2-40B4-BE49-F238E27FC236}">
              <a16:creationId xmlns:a16="http://schemas.microsoft.com/office/drawing/2014/main" id="{3B523ACA-4137-451F-82DB-8FF044840362}"/>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32" name="Line 223">
          <a:extLst>
            <a:ext uri="{FF2B5EF4-FFF2-40B4-BE49-F238E27FC236}">
              <a16:creationId xmlns:a16="http://schemas.microsoft.com/office/drawing/2014/main" id="{45BB27C0-4E51-4F50-9FDA-3C03BC25AE4E}"/>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33" name="Line 224">
          <a:extLst>
            <a:ext uri="{FF2B5EF4-FFF2-40B4-BE49-F238E27FC236}">
              <a16:creationId xmlns:a16="http://schemas.microsoft.com/office/drawing/2014/main" id="{6C15BF75-EB60-4066-A681-8159DCD5ACD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34" name="Line 226">
          <a:extLst>
            <a:ext uri="{FF2B5EF4-FFF2-40B4-BE49-F238E27FC236}">
              <a16:creationId xmlns:a16="http://schemas.microsoft.com/office/drawing/2014/main" id="{08275F1B-AC14-4B76-87C6-11C77CFB0B5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35" name="Line 227">
          <a:extLst>
            <a:ext uri="{FF2B5EF4-FFF2-40B4-BE49-F238E27FC236}">
              <a16:creationId xmlns:a16="http://schemas.microsoft.com/office/drawing/2014/main" id="{0E2C43CA-3346-4CE3-A7C6-1CAAF852FD0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36" name="Line 229">
          <a:extLst>
            <a:ext uri="{FF2B5EF4-FFF2-40B4-BE49-F238E27FC236}">
              <a16:creationId xmlns:a16="http://schemas.microsoft.com/office/drawing/2014/main" id="{9201D697-1EFC-4FD3-A7A1-4DC3E59620C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37" name="Line 230">
          <a:extLst>
            <a:ext uri="{FF2B5EF4-FFF2-40B4-BE49-F238E27FC236}">
              <a16:creationId xmlns:a16="http://schemas.microsoft.com/office/drawing/2014/main" id="{8AF96AA0-4929-4FF2-885D-AF9B4EA3091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38" name="Line 232">
          <a:extLst>
            <a:ext uri="{FF2B5EF4-FFF2-40B4-BE49-F238E27FC236}">
              <a16:creationId xmlns:a16="http://schemas.microsoft.com/office/drawing/2014/main" id="{312EF109-A138-4005-BE20-CF9ED16993F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39" name="Line 233">
          <a:extLst>
            <a:ext uri="{FF2B5EF4-FFF2-40B4-BE49-F238E27FC236}">
              <a16:creationId xmlns:a16="http://schemas.microsoft.com/office/drawing/2014/main" id="{B43AB058-5385-40C4-AE89-3B18F0ED024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40" name="Line 235">
          <a:extLst>
            <a:ext uri="{FF2B5EF4-FFF2-40B4-BE49-F238E27FC236}">
              <a16:creationId xmlns:a16="http://schemas.microsoft.com/office/drawing/2014/main" id="{065428FC-67F5-41AE-960B-F658DAB62B2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41" name="Line 236">
          <a:extLst>
            <a:ext uri="{FF2B5EF4-FFF2-40B4-BE49-F238E27FC236}">
              <a16:creationId xmlns:a16="http://schemas.microsoft.com/office/drawing/2014/main" id="{4311B4DF-B0CC-4581-B964-2ADCDD5CF10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442" name="Line 238">
          <a:extLst>
            <a:ext uri="{FF2B5EF4-FFF2-40B4-BE49-F238E27FC236}">
              <a16:creationId xmlns:a16="http://schemas.microsoft.com/office/drawing/2014/main" id="{81FD8694-6C3A-4FB8-AF53-57F92832E28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443" name="Line 239">
          <a:extLst>
            <a:ext uri="{FF2B5EF4-FFF2-40B4-BE49-F238E27FC236}">
              <a16:creationId xmlns:a16="http://schemas.microsoft.com/office/drawing/2014/main" id="{A49BA6E2-36CF-4485-825F-D4AE2E870C2C}"/>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444" name="Line 240">
          <a:extLst>
            <a:ext uri="{FF2B5EF4-FFF2-40B4-BE49-F238E27FC236}">
              <a16:creationId xmlns:a16="http://schemas.microsoft.com/office/drawing/2014/main" id="{0DC5807B-9137-4AEF-9D42-F3D1C8756DA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445" name="Line 241">
          <a:extLst>
            <a:ext uri="{FF2B5EF4-FFF2-40B4-BE49-F238E27FC236}">
              <a16:creationId xmlns:a16="http://schemas.microsoft.com/office/drawing/2014/main" id="{62DD2CEF-7E64-4F16-8842-0A6CFBC01620}"/>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446" name="Line 242">
          <a:extLst>
            <a:ext uri="{FF2B5EF4-FFF2-40B4-BE49-F238E27FC236}">
              <a16:creationId xmlns:a16="http://schemas.microsoft.com/office/drawing/2014/main" id="{D71AC8A2-B2D5-4DE6-AB01-6AD74425AC4D}"/>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47" name="Line 250">
          <a:extLst>
            <a:ext uri="{FF2B5EF4-FFF2-40B4-BE49-F238E27FC236}">
              <a16:creationId xmlns:a16="http://schemas.microsoft.com/office/drawing/2014/main" id="{C1E54D2E-A440-4AE0-8A21-51FF8D8B1A2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48" name="Line 251">
          <a:extLst>
            <a:ext uri="{FF2B5EF4-FFF2-40B4-BE49-F238E27FC236}">
              <a16:creationId xmlns:a16="http://schemas.microsoft.com/office/drawing/2014/main" id="{2B60AA86-12D3-4DB4-B11C-22824A84E95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49" name="Line 259">
          <a:extLst>
            <a:ext uri="{FF2B5EF4-FFF2-40B4-BE49-F238E27FC236}">
              <a16:creationId xmlns:a16="http://schemas.microsoft.com/office/drawing/2014/main" id="{A1F8E38A-09EE-48BA-82F2-2AE9A14E4EC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0" name="Line 260">
          <a:extLst>
            <a:ext uri="{FF2B5EF4-FFF2-40B4-BE49-F238E27FC236}">
              <a16:creationId xmlns:a16="http://schemas.microsoft.com/office/drawing/2014/main" id="{F770D926-2C52-470D-BA1B-C6348293D0F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51" name="Line 263">
          <a:extLst>
            <a:ext uri="{FF2B5EF4-FFF2-40B4-BE49-F238E27FC236}">
              <a16:creationId xmlns:a16="http://schemas.microsoft.com/office/drawing/2014/main" id="{54A3494D-32B5-43ED-A37D-3ACE9B1C2CD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2" name="Line 264">
          <a:extLst>
            <a:ext uri="{FF2B5EF4-FFF2-40B4-BE49-F238E27FC236}">
              <a16:creationId xmlns:a16="http://schemas.microsoft.com/office/drawing/2014/main" id="{1FC21255-0D6E-41AE-A36B-36D3A3ACDDD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53" name="Line 266">
          <a:extLst>
            <a:ext uri="{FF2B5EF4-FFF2-40B4-BE49-F238E27FC236}">
              <a16:creationId xmlns:a16="http://schemas.microsoft.com/office/drawing/2014/main" id="{BC345F63-9251-4F37-BA80-084A44D1C96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4" name="Line 267">
          <a:extLst>
            <a:ext uri="{FF2B5EF4-FFF2-40B4-BE49-F238E27FC236}">
              <a16:creationId xmlns:a16="http://schemas.microsoft.com/office/drawing/2014/main" id="{ED7D4441-5E5F-4DF1-9C1D-5E7AC8708C9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55" name="Line 285">
          <a:extLst>
            <a:ext uri="{FF2B5EF4-FFF2-40B4-BE49-F238E27FC236}">
              <a16:creationId xmlns:a16="http://schemas.microsoft.com/office/drawing/2014/main" id="{7BE04586-403E-41FB-B921-72DEFF18569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6" name="Line 286">
          <a:extLst>
            <a:ext uri="{FF2B5EF4-FFF2-40B4-BE49-F238E27FC236}">
              <a16:creationId xmlns:a16="http://schemas.microsoft.com/office/drawing/2014/main" id="{27D8BE5E-DC2A-4F11-835C-A68418CC349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57" name="Line 288">
          <a:extLst>
            <a:ext uri="{FF2B5EF4-FFF2-40B4-BE49-F238E27FC236}">
              <a16:creationId xmlns:a16="http://schemas.microsoft.com/office/drawing/2014/main" id="{5B51AD65-A216-48D3-A2F6-3D4BD57193D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58" name="Line 289">
          <a:extLst>
            <a:ext uri="{FF2B5EF4-FFF2-40B4-BE49-F238E27FC236}">
              <a16:creationId xmlns:a16="http://schemas.microsoft.com/office/drawing/2014/main" id="{4F32549A-C44D-470B-A4B3-F9A0E2B32A3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59" name="Line 293">
          <a:extLst>
            <a:ext uri="{FF2B5EF4-FFF2-40B4-BE49-F238E27FC236}">
              <a16:creationId xmlns:a16="http://schemas.microsoft.com/office/drawing/2014/main" id="{6CD38644-8A4A-4AE7-9668-ECADAB80C742}"/>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60" name="Line 308">
          <a:extLst>
            <a:ext uri="{FF2B5EF4-FFF2-40B4-BE49-F238E27FC236}">
              <a16:creationId xmlns:a16="http://schemas.microsoft.com/office/drawing/2014/main" id="{FFD535B6-B90F-4405-9EBC-4A330DB8C4E1}"/>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61" name="Line 309">
          <a:extLst>
            <a:ext uri="{FF2B5EF4-FFF2-40B4-BE49-F238E27FC236}">
              <a16:creationId xmlns:a16="http://schemas.microsoft.com/office/drawing/2014/main" id="{B743AA92-C3F8-4A90-859E-0203050C2CF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62" name="Line 333">
          <a:extLst>
            <a:ext uri="{FF2B5EF4-FFF2-40B4-BE49-F238E27FC236}">
              <a16:creationId xmlns:a16="http://schemas.microsoft.com/office/drawing/2014/main" id="{613CC48B-24D5-4552-BB2B-FBE583A94BD9}"/>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63" name="Line 334">
          <a:extLst>
            <a:ext uri="{FF2B5EF4-FFF2-40B4-BE49-F238E27FC236}">
              <a16:creationId xmlns:a16="http://schemas.microsoft.com/office/drawing/2014/main" id="{21C7A187-F59E-411E-BCFB-207D8CAB93B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64" name="Line 340">
          <a:extLst>
            <a:ext uri="{FF2B5EF4-FFF2-40B4-BE49-F238E27FC236}">
              <a16:creationId xmlns:a16="http://schemas.microsoft.com/office/drawing/2014/main" id="{18026648-728C-4D3B-A08F-8441393DE21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65" name="Line 341">
          <a:extLst>
            <a:ext uri="{FF2B5EF4-FFF2-40B4-BE49-F238E27FC236}">
              <a16:creationId xmlns:a16="http://schemas.microsoft.com/office/drawing/2014/main" id="{8F71E12A-8FFA-4A67-9313-5D01D3F1068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66" name="Line 222">
          <a:extLst>
            <a:ext uri="{FF2B5EF4-FFF2-40B4-BE49-F238E27FC236}">
              <a16:creationId xmlns:a16="http://schemas.microsoft.com/office/drawing/2014/main" id="{70D83F9F-79DE-4865-94EF-3CD4C013D210}"/>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67" name="Line 223">
          <a:extLst>
            <a:ext uri="{FF2B5EF4-FFF2-40B4-BE49-F238E27FC236}">
              <a16:creationId xmlns:a16="http://schemas.microsoft.com/office/drawing/2014/main" id="{20CAE0E1-9E36-4173-9411-D310AC98288F}"/>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68" name="Line 224">
          <a:extLst>
            <a:ext uri="{FF2B5EF4-FFF2-40B4-BE49-F238E27FC236}">
              <a16:creationId xmlns:a16="http://schemas.microsoft.com/office/drawing/2014/main" id="{5B6A4F4D-CB01-4701-A1A9-5C9714A5513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69" name="Line 226">
          <a:extLst>
            <a:ext uri="{FF2B5EF4-FFF2-40B4-BE49-F238E27FC236}">
              <a16:creationId xmlns:a16="http://schemas.microsoft.com/office/drawing/2014/main" id="{341FA5C6-9A0C-4455-91F8-3FEFB4C1730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70" name="Line 227">
          <a:extLst>
            <a:ext uri="{FF2B5EF4-FFF2-40B4-BE49-F238E27FC236}">
              <a16:creationId xmlns:a16="http://schemas.microsoft.com/office/drawing/2014/main" id="{645AB5C7-6796-42DF-B046-C33AB1535C2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71" name="Line 229">
          <a:extLst>
            <a:ext uri="{FF2B5EF4-FFF2-40B4-BE49-F238E27FC236}">
              <a16:creationId xmlns:a16="http://schemas.microsoft.com/office/drawing/2014/main" id="{B92A1A71-8B7B-404C-B27E-7A7A75C9367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72" name="Line 230">
          <a:extLst>
            <a:ext uri="{FF2B5EF4-FFF2-40B4-BE49-F238E27FC236}">
              <a16:creationId xmlns:a16="http://schemas.microsoft.com/office/drawing/2014/main" id="{AD8FAA38-7DA1-4B4D-9C30-2863FC975FA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73" name="Line 232">
          <a:extLst>
            <a:ext uri="{FF2B5EF4-FFF2-40B4-BE49-F238E27FC236}">
              <a16:creationId xmlns:a16="http://schemas.microsoft.com/office/drawing/2014/main" id="{44E5E71D-FCD0-4547-A7ED-4CD4B742F89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74" name="Line 233">
          <a:extLst>
            <a:ext uri="{FF2B5EF4-FFF2-40B4-BE49-F238E27FC236}">
              <a16:creationId xmlns:a16="http://schemas.microsoft.com/office/drawing/2014/main" id="{FD5FD796-44CC-421C-BE9D-93141AFE2A3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75" name="Line 235">
          <a:extLst>
            <a:ext uri="{FF2B5EF4-FFF2-40B4-BE49-F238E27FC236}">
              <a16:creationId xmlns:a16="http://schemas.microsoft.com/office/drawing/2014/main" id="{F7216945-0F6B-4BBC-B88A-C3ACC8EC73E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76" name="Line 236">
          <a:extLst>
            <a:ext uri="{FF2B5EF4-FFF2-40B4-BE49-F238E27FC236}">
              <a16:creationId xmlns:a16="http://schemas.microsoft.com/office/drawing/2014/main" id="{6B3A5661-DF14-46D7-B734-F3F66E51A7B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477" name="Line 238">
          <a:extLst>
            <a:ext uri="{FF2B5EF4-FFF2-40B4-BE49-F238E27FC236}">
              <a16:creationId xmlns:a16="http://schemas.microsoft.com/office/drawing/2014/main" id="{002FC4C9-431E-4326-A1DC-4F3EDC7A52E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478" name="Line 239">
          <a:extLst>
            <a:ext uri="{FF2B5EF4-FFF2-40B4-BE49-F238E27FC236}">
              <a16:creationId xmlns:a16="http://schemas.microsoft.com/office/drawing/2014/main" id="{E1088CB9-660F-4AAE-A060-335D81423786}"/>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479" name="Line 240">
          <a:extLst>
            <a:ext uri="{FF2B5EF4-FFF2-40B4-BE49-F238E27FC236}">
              <a16:creationId xmlns:a16="http://schemas.microsoft.com/office/drawing/2014/main" id="{ADE77A06-C478-48BF-BB17-81959B74ACCC}"/>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480" name="Line 241">
          <a:extLst>
            <a:ext uri="{FF2B5EF4-FFF2-40B4-BE49-F238E27FC236}">
              <a16:creationId xmlns:a16="http://schemas.microsoft.com/office/drawing/2014/main" id="{0A982F0D-59C3-4044-BA96-D6C17C1C6E1E}"/>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481" name="Line 242">
          <a:extLst>
            <a:ext uri="{FF2B5EF4-FFF2-40B4-BE49-F238E27FC236}">
              <a16:creationId xmlns:a16="http://schemas.microsoft.com/office/drawing/2014/main" id="{03E05C1E-17C0-4225-A61E-E0214354FE87}"/>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82" name="Line 250">
          <a:extLst>
            <a:ext uri="{FF2B5EF4-FFF2-40B4-BE49-F238E27FC236}">
              <a16:creationId xmlns:a16="http://schemas.microsoft.com/office/drawing/2014/main" id="{A28E903A-801A-4327-B765-F53FF0DF9D9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83" name="Line 251">
          <a:extLst>
            <a:ext uri="{FF2B5EF4-FFF2-40B4-BE49-F238E27FC236}">
              <a16:creationId xmlns:a16="http://schemas.microsoft.com/office/drawing/2014/main" id="{51102578-22B4-4EC6-93E8-1CC21A21327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84" name="Line 259">
          <a:extLst>
            <a:ext uri="{FF2B5EF4-FFF2-40B4-BE49-F238E27FC236}">
              <a16:creationId xmlns:a16="http://schemas.microsoft.com/office/drawing/2014/main" id="{C2069FDB-8A27-472C-9F2A-6961C629C25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85" name="Line 260">
          <a:extLst>
            <a:ext uri="{FF2B5EF4-FFF2-40B4-BE49-F238E27FC236}">
              <a16:creationId xmlns:a16="http://schemas.microsoft.com/office/drawing/2014/main" id="{838A7FCE-0148-48E1-9E6D-2370B2B03DE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86" name="Line 263">
          <a:extLst>
            <a:ext uri="{FF2B5EF4-FFF2-40B4-BE49-F238E27FC236}">
              <a16:creationId xmlns:a16="http://schemas.microsoft.com/office/drawing/2014/main" id="{0F05A21A-B7E0-4E54-9744-BC76B7A79FB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87" name="Line 264">
          <a:extLst>
            <a:ext uri="{FF2B5EF4-FFF2-40B4-BE49-F238E27FC236}">
              <a16:creationId xmlns:a16="http://schemas.microsoft.com/office/drawing/2014/main" id="{27242911-9763-4468-A784-7A67C7B1599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88" name="Line 222">
          <a:extLst>
            <a:ext uri="{FF2B5EF4-FFF2-40B4-BE49-F238E27FC236}">
              <a16:creationId xmlns:a16="http://schemas.microsoft.com/office/drawing/2014/main" id="{42E45135-423A-46F5-A038-CDD02A86A04D}"/>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489" name="Line 223">
          <a:extLst>
            <a:ext uri="{FF2B5EF4-FFF2-40B4-BE49-F238E27FC236}">
              <a16:creationId xmlns:a16="http://schemas.microsoft.com/office/drawing/2014/main" id="{F5989DF6-DCA4-4A02-91A2-D9FC055C13AF}"/>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490" name="Line 224">
          <a:extLst>
            <a:ext uri="{FF2B5EF4-FFF2-40B4-BE49-F238E27FC236}">
              <a16:creationId xmlns:a16="http://schemas.microsoft.com/office/drawing/2014/main" id="{F74AE571-4667-4A84-85CB-1F963BC8000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91" name="Line 226">
          <a:extLst>
            <a:ext uri="{FF2B5EF4-FFF2-40B4-BE49-F238E27FC236}">
              <a16:creationId xmlns:a16="http://schemas.microsoft.com/office/drawing/2014/main" id="{4BF1DED6-3548-4320-A2C3-728386CE398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92" name="Line 227">
          <a:extLst>
            <a:ext uri="{FF2B5EF4-FFF2-40B4-BE49-F238E27FC236}">
              <a16:creationId xmlns:a16="http://schemas.microsoft.com/office/drawing/2014/main" id="{535F8BF3-4B2D-4F2D-86FA-AE8D5B8179F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93" name="Line 229">
          <a:extLst>
            <a:ext uri="{FF2B5EF4-FFF2-40B4-BE49-F238E27FC236}">
              <a16:creationId xmlns:a16="http://schemas.microsoft.com/office/drawing/2014/main" id="{4DFEAE9A-9981-4AC0-971C-832451C830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94" name="Line 230">
          <a:extLst>
            <a:ext uri="{FF2B5EF4-FFF2-40B4-BE49-F238E27FC236}">
              <a16:creationId xmlns:a16="http://schemas.microsoft.com/office/drawing/2014/main" id="{069FCC9E-7943-4E38-AEE2-C410F87A088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95" name="Line 232">
          <a:extLst>
            <a:ext uri="{FF2B5EF4-FFF2-40B4-BE49-F238E27FC236}">
              <a16:creationId xmlns:a16="http://schemas.microsoft.com/office/drawing/2014/main" id="{9CEDAFB6-3E9B-43BF-9319-D7FC05B77A5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96" name="Line 233">
          <a:extLst>
            <a:ext uri="{FF2B5EF4-FFF2-40B4-BE49-F238E27FC236}">
              <a16:creationId xmlns:a16="http://schemas.microsoft.com/office/drawing/2014/main" id="{1E9533F1-7223-462F-A822-54841D75CF5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497" name="Line 235">
          <a:extLst>
            <a:ext uri="{FF2B5EF4-FFF2-40B4-BE49-F238E27FC236}">
              <a16:creationId xmlns:a16="http://schemas.microsoft.com/office/drawing/2014/main" id="{461ABEFF-A717-4E78-8CAA-C9D3A5C6BDF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498" name="Line 236">
          <a:extLst>
            <a:ext uri="{FF2B5EF4-FFF2-40B4-BE49-F238E27FC236}">
              <a16:creationId xmlns:a16="http://schemas.microsoft.com/office/drawing/2014/main" id="{9EFC0D07-772D-49DF-965E-245123BCFB0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499" name="Line 238">
          <a:extLst>
            <a:ext uri="{FF2B5EF4-FFF2-40B4-BE49-F238E27FC236}">
              <a16:creationId xmlns:a16="http://schemas.microsoft.com/office/drawing/2014/main" id="{0C1C9D7A-E51B-45BB-AD50-CE032E78B3C9}"/>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500" name="Line 239">
          <a:extLst>
            <a:ext uri="{FF2B5EF4-FFF2-40B4-BE49-F238E27FC236}">
              <a16:creationId xmlns:a16="http://schemas.microsoft.com/office/drawing/2014/main" id="{9240E5D7-6A40-45B8-90EB-B08651C701F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501" name="Line 240">
          <a:extLst>
            <a:ext uri="{FF2B5EF4-FFF2-40B4-BE49-F238E27FC236}">
              <a16:creationId xmlns:a16="http://schemas.microsoft.com/office/drawing/2014/main" id="{4B095A5D-464E-4A31-B463-0D642FA3E80B}"/>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502" name="Line 241">
          <a:extLst>
            <a:ext uri="{FF2B5EF4-FFF2-40B4-BE49-F238E27FC236}">
              <a16:creationId xmlns:a16="http://schemas.microsoft.com/office/drawing/2014/main" id="{1E00C507-76FE-4C66-890B-5B2C9E7B7534}"/>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503" name="Line 242">
          <a:extLst>
            <a:ext uri="{FF2B5EF4-FFF2-40B4-BE49-F238E27FC236}">
              <a16:creationId xmlns:a16="http://schemas.microsoft.com/office/drawing/2014/main" id="{79285B13-9E10-4353-85E7-5C51595272DA}"/>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04" name="Line 250">
          <a:extLst>
            <a:ext uri="{FF2B5EF4-FFF2-40B4-BE49-F238E27FC236}">
              <a16:creationId xmlns:a16="http://schemas.microsoft.com/office/drawing/2014/main" id="{11C909F0-91FC-4561-B553-ADB66D492DD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05" name="Line 251">
          <a:extLst>
            <a:ext uri="{FF2B5EF4-FFF2-40B4-BE49-F238E27FC236}">
              <a16:creationId xmlns:a16="http://schemas.microsoft.com/office/drawing/2014/main" id="{7DAC20B1-18AE-42DB-959D-22C83F260DC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06" name="Line 259">
          <a:extLst>
            <a:ext uri="{FF2B5EF4-FFF2-40B4-BE49-F238E27FC236}">
              <a16:creationId xmlns:a16="http://schemas.microsoft.com/office/drawing/2014/main" id="{E48DE1E5-0210-45F2-8D55-C7B6652DD60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07" name="Line 260">
          <a:extLst>
            <a:ext uri="{FF2B5EF4-FFF2-40B4-BE49-F238E27FC236}">
              <a16:creationId xmlns:a16="http://schemas.microsoft.com/office/drawing/2014/main" id="{269CB988-BEB6-48A1-88FA-C862C82B80D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08" name="Line 263">
          <a:extLst>
            <a:ext uri="{FF2B5EF4-FFF2-40B4-BE49-F238E27FC236}">
              <a16:creationId xmlns:a16="http://schemas.microsoft.com/office/drawing/2014/main" id="{41B9CE30-B531-4137-9464-44CB9A00F6F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09" name="Line 264">
          <a:extLst>
            <a:ext uri="{FF2B5EF4-FFF2-40B4-BE49-F238E27FC236}">
              <a16:creationId xmlns:a16="http://schemas.microsoft.com/office/drawing/2014/main" id="{8741BF9A-29AE-4C35-84E4-68841725B6C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10" name="Line 266">
          <a:extLst>
            <a:ext uri="{FF2B5EF4-FFF2-40B4-BE49-F238E27FC236}">
              <a16:creationId xmlns:a16="http://schemas.microsoft.com/office/drawing/2014/main" id="{88411CFE-A576-4B58-B0F7-B700AF25DF1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1" name="Line 267">
          <a:extLst>
            <a:ext uri="{FF2B5EF4-FFF2-40B4-BE49-F238E27FC236}">
              <a16:creationId xmlns:a16="http://schemas.microsoft.com/office/drawing/2014/main" id="{1F6B4587-CB19-4579-960C-514A58BAF2E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12" name="Line 285">
          <a:extLst>
            <a:ext uri="{FF2B5EF4-FFF2-40B4-BE49-F238E27FC236}">
              <a16:creationId xmlns:a16="http://schemas.microsoft.com/office/drawing/2014/main" id="{3F698B07-4C90-4787-858C-5B3522FA2A1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3" name="Line 286">
          <a:extLst>
            <a:ext uri="{FF2B5EF4-FFF2-40B4-BE49-F238E27FC236}">
              <a16:creationId xmlns:a16="http://schemas.microsoft.com/office/drawing/2014/main" id="{24310537-46DF-4FB8-A41E-A96CDB7DFC3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14" name="Line 288">
          <a:extLst>
            <a:ext uri="{FF2B5EF4-FFF2-40B4-BE49-F238E27FC236}">
              <a16:creationId xmlns:a16="http://schemas.microsoft.com/office/drawing/2014/main" id="{0B0FEF58-0644-43D0-BC45-93FD49BFD80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5" name="Line 289">
          <a:extLst>
            <a:ext uri="{FF2B5EF4-FFF2-40B4-BE49-F238E27FC236}">
              <a16:creationId xmlns:a16="http://schemas.microsoft.com/office/drawing/2014/main" id="{A7602403-AAD4-49DF-9D9D-E8F542A2858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6" name="Line 308">
          <a:extLst>
            <a:ext uri="{FF2B5EF4-FFF2-40B4-BE49-F238E27FC236}">
              <a16:creationId xmlns:a16="http://schemas.microsoft.com/office/drawing/2014/main" id="{FEFCA576-DBC8-4C6E-B2C2-900F4053CF3D}"/>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7" name="Line 309">
          <a:extLst>
            <a:ext uri="{FF2B5EF4-FFF2-40B4-BE49-F238E27FC236}">
              <a16:creationId xmlns:a16="http://schemas.microsoft.com/office/drawing/2014/main" id="{52FDB7EA-D82E-4C7A-8F10-8EC208A2B7C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8" name="Line 333">
          <a:extLst>
            <a:ext uri="{FF2B5EF4-FFF2-40B4-BE49-F238E27FC236}">
              <a16:creationId xmlns:a16="http://schemas.microsoft.com/office/drawing/2014/main" id="{3BEE634F-5E05-42D8-B056-22D958CA67B1}"/>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19" name="Line 334">
          <a:extLst>
            <a:ext uri="{FF2B5EF4-FFF2-40B4-BE49-F238E27FC236}">
              <a16:creationId xmlns:a16="http://schemas.microsoft.com/office/drawing/2014/main" id="{7875C798-406A-49EB-BB4B-FFDAFD36B8B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20" name="Line 340">
          <a:extLst>
            <a:ext uri="{FF2B5EF4-FFF2-40B4-BE49-F238E27FC236}">
              <a16:creationId xmlns:a16="http://schemas.microsoft.com/office/drawing/2014/main" id="{CEED71E7-1256-482E-A213-20733F7803D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21" name="Line 341">
          <a:extLst>
            <a:ext uri="{FF2B5EF4-FFF2-40B4-BE49-F238E27FC236}">
              <a16:creationId xmlns:a16="http://schemas.microsoft.com/office/drawing/2014/main" id="{20AE5E8D-FE61-4464-AC26-0E37E0DD1D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447675</xdr:colOff>
      <xdr:row>0</xdr:row>
      <xdr:rowOff>209550</xdr:rowOff>
    </xdr:to>
    <xdr:sp macro="" textlink="">
      <xdr:nvSpPr>
        <xdr:cNvPr id="522" name="Line 248">
          <a:extLst>
            <a:ext uri="{FF2B5EF4-FFF2-40B4-BE49-F238E27FC236}">
              <a16:creationId xmlns:a16="http://schemas.microsoft.com/office/drawing/2014/main" id="{1F354E59-371B-4711-B3CE-9FBED65C14E8}"/>
            </a:ext>
          </a:extLst>
        </xdr:cNvPr>
        <xdr:cNvSpPr>
          <a:spLocks noChangeShapeType="1"/>
        </xdr:cNvSpPr>
      </xdr:nvSpPr>
      <xdr:spPr bwMode="auto">
        <a:xfrm>
          <a:off x="6610350" y="209550"/>
          <a:ext cx="1238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438150</xdr:colOff>
      <xdr:row>0</xdr:row>
      <xdr:rowOff>209550</xdr:rowOff>
    </xdr:to>
    <xdr:sp macro="" textlink="">
      <xdr:nvSpPr>
        <xdr:cNvPr id="523" name="Line 248">
          <a:extLst>
            <a:ext uri="{FF2B5EF4-FFF2-40B4-BE49-F238E27FC236}">
              <a16:creationId xmlns:a16="http://schemas.microsoft.com/office/drawing/2014/main" id="{B1BDFCD8-57CC-471B-A114-1897C0454106}"/>
            </a:ext>
          </a:extLst>
        </xdr:cNvPr>
        <xdr:cNvSpPr>
          <a:spLocks noChangeShapeType="1"/>
        </xdr:cNvSpPr>
      </xdr:nvSpPr>
      <xdr:spPr bwMode="auto">
        <a:xfrm flipH="1">
          <a:off x="6610350" y="209550"/>
          <a:ext cx="114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24" name="Line 340">
          <a:extLst>
            <a:ext uri="{FF2B5EF4-FFF2-40B4-BE49-F238E27FC236}">
              <a16:creationId xmlns:a16="http://schemas.microsoft.com/office/drawing/2014/main" id="{9D842910-5DFF-408F-885C-5819FC74D75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25" name="Line 341">
          <a:extLst>
            <a:ext uri="{FF2B5EF4-FFF2-40B4-BE49-F238E27FC236}">
              <a16:creationId xmlns:a16="http://schemas.microsoft.com/office/drawing/2014/main" id="{9D363EB0-5A44-4C9A-97BD-52FB17BF0B2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26" name="Line 340">
          <a:extLst>
            <a:ext uri="{FF2B5EF4-FFF2-40B4-BE49-F238E27FC236}">
              <a16:creationId xmlns:a16="http://schemas.microsoft.com/office/drawing/2014/main" id="{65591A13-13CA-4092-8C3B-D6215294347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27" name="Line 341">
          <a:extLst>
            <a:ext uri="{FF2B5EF4-FFF2-40B4-BE49-F238E27FC236}">
              <a16:creationId xmlns:a16="http://schemas.microsoft.com/office/drawing/2014/main" id="{DF0C956E-F3D0-4D37-91EE-808E4F19D98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28" name="Line 340">
          <a:extLst>
            <a:ext uri="{FF2B5EF4-FFF2-40B4-BE49-F238E27FC236}">
              <a16:creationId xmlns:a16="http://schemas.microsoft.com/office/drawing/2014/main" id="{D8740E44-6E1B-43F5-9FFC-D804EC2703C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29" name="Line 341">
          <a:extLst>
            <a:ext uri="{FF2B5EF4-FFF2-40B4-BE49-F238E27FC236}">
              <a16:creationId xmlns:a16="http://schemas.microsoft.com/office/drawing/2014/main" id="{F92AE977-37B4-48D3-A1D4-C57975DEFE9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0" name="Line 333">
          <a:extLst>
            <a:ext uri="{FF2B5EF4-FFF2-40B4-BE49-F238E27FC236}">
              <a16:creationId xmlns:a16="http://schemas.microsoft.com/office/drawing/2014/main" id="{BB9BDF59-26CE-499C-9701-82659EF25144}"/>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1" name="Line 334">
          <a:extLst>
            <a:ext uri="{FF2B5EF4-FFF2-40B4-BE49-F238E27FC236}">
              <a16:creationId xmlns:a16="http://schemas.microsoft.com/office/drawing/2014/main" id="{B3134352-2E74-4E4C-8E07-9B925BBA0E1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2" name="Line 333">
          <a:extLst>
            <a:ext uri="{FF2B5EF4-FFF2-40B4-BE49-F238E27FC236}">
              <a16:creationId xmlns:a16="http://schemas.microsoft.com/office/drawing/2014/main" id="{D1485815-DF4F-4AAB-AB6C-557CC749DDAF}"/>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3" name="Line 334">
          <a:extLst>
            <a:ext uri="{FF2B5EF4-FFF2-40B4-BE49-F238E27FC236}">
              <a16:creationId xmlns:a16="http://schemas.microsoft.com/office/drawing/2014/main" id="{EF5EE9EF-0734-4650-AEFC-9A225E5B033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4" name="Line 333">
          <a:extLst>
            <a:ext uri="{FF2B5EF4-FFF2-40B4-BE49-F238E27FC236}">
              <a16:creationId xmlns:a16="http://schemas.microsoft.com/office/drawing/2014/main" id="{7423E5DD-FF3D-49FC-9BE2-FD2AC069AFF7}"/>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35" name="Line 222">
          <a:extLst>
            <a:ext uri="{FF2B5EF4-FFF2-40B4-BE49-F238E27FC236}">
              <a16:creationId xmlns:a16="http://schemas.microsoft.com/office/drawing/2014/main" id="{473EFE09-DC9D-4C8A-91E2-8B3F42B184D2}"/>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36" name="Line 223">
          <a:extLst>
            <a:ext uri="{FF2B5EF4-FFF2-40B4-BE49-F238E27FC236}">
              <a16:creationId xmlns:a16="http://schemas.microsoft.com/office/drawing/2014/main" id="{E57B2147-EACE-47AD-89F6-BB7B5CB53D58}"/>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37" name="Line 224">
          <a:extLst>
            <a:ext uri="{FF2B5EF4-FFF2-40B4-BE49-F238E27FC236}">
              <a16:creationId xmlns:a16="http://schemas.microsoft.com/office/drawing/2014/main" id="{98A38125-E851-45D7-AB47-54E0023151B2}"/>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38" name="Line 226">
          <a:extLst>
            <a:ext uri="{FF2B5EF4-FFF2-40B4-BE49-F238E27FC236}">
              <a16:creationId xmlns:a16="http://schemas.microsoft.com/office/drawing/2014/main" id="{FC47FA67-17D6-4970-A32E-CDC7ACEDFE4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39" name="Line 227">
          <a:extLst>
            <a:ext uri="{FF2B5EF4-FFF2-40B4-BE49-F238E27FC236}">
              <a16:creationId xmlns:a16="http://schemas.microsoft.com/office/drawing/2014/main" id="{09F8A10B-60A4-4552-A268-2D71F98A746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40" name="Line 229">
          <a:extLst>
            <a:ext uri="{FF2B5EF4-FFF2-40B4-BE49-F238E27FC236}">
              <a16:creationId xmlns:a16="http://schemas.microsoft.com/office/drawing/2014/main" id="{4E113DE6-B109-4B79-92EA-589B26905C9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41" name="Line 222">
          <a:extLst>
            <a:ext uri="{FF2B5EF4-FFF2-40B4-BE49-F238E27FC236}">
              <a16:creationId xmlns:a16="http://schemas.microsoft.com/office/drawing/2014/main" id="{E9387F43-A4F9-4BFB-8ED7-EFEE7853C10E}"/>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42" name="Line 223">
          <a:extLst>
            <a:ext uri="{FF2B5EF4-FFF2-40B4-BE49-F238E27FC236}">
              <a16:creationId xmlns:a16="http://schemas.microsoft.com/office/drawing/2014/main" id="{29C4FA91-DF1C-4E5E-BD77-8C1B181CCEBA}"/>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43" name="Line 224">
          <a:extLst>
            <a:ext uri="{FF2B5EF4-FFF2-40B4-BE49-F238E27FC236}">
              <a16:creationId xmlns:a16="http://schemas.microsoft.com/office/drawing/2014/main" id="{B7F25C0E-E0E8-4DFC-84D4-95BBB448178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44" name="Line 226">
          <a:extLst>
            <a:ext uri="{FF2B5EF4-FFF2-40B4-BE49-F238E27FC236}">
              <a16:creationId xmlns:a16="http://schemas.microsoft.com/office/drawing/2014/main" id="{3BD529FF-3A6D-4A11-8260-E1F8443F34C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45" name="Line 227">
          <a:extLst>
            <a:ext uri="{FF2B5EF4-FFF2-40B4-BE49-F238E27FC236}">
              <a16:creationId xmlns:a16="http://schemas.microsoft.com/office/drawing/2014/main" id="{298B4529-CB77-4B17-BA4C-43EB311D2CA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46" name="Line 229">
          <a:extLst>
            <a:ext uri="{FF2B5EF4-FFF2-40B4-BE49-F238E27FC236}">
              <a16:creationId xmlns:a16="http://schemas.microsoft.com/office/drawing/2014/main" id="{9B711957-29DC-45B1-9041-95838432658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47" name="Line 230">
          <a:extLst>
            <a:ext uri="{FF2B5EF4-FFF2-40B4-BE49-F238E27FC236}">
              <a16:creationId xmlns:a16="http://schemas.microsoft.com/office/drawing/2014/main" id="{BB6AF39C-2653-4C27-92C5-D1F3D4BE45A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48" name="Line 232">
          <a:extLst>
            <a:ext uri="{FF2B5EF4-FFF2-40B4-BE49-F238E27FC236}">
              <a16:creationId xmlns:a16="http://schemas.microsoft.com/office/drawing/2014/main" id="{70BBA912-1C01-4A90-A14D-376779A8851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49" name="Line 233">
          <a:extLst>
            <a:ext uri="{FF2B5EF4-FFF2-40B4-BE49-F238E27FC236}">
              <a16:creationId xmlns:a16="http://schemas.microsoft.com/office/drawing/2014/main" id="{BE2BC8D0-8D95-4815-A95D-FD39D5259E1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50" name="Line 235">
          <a:extLst>
            <a:ext uri="{FF2B5EF4-FFF2-40B4-BE49-F238E27FC236}">
              <a16:creationId xmlns:a16="http://schemas.microsoft.com/office/drawing/2014/main" id="{FD3F1DDC-6286-45F1-A849-8A3497620AE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51" name="Line 236">
          <a:extLst>
            <a:ext uri="{FF2B5EF4-FFF2-40B4-BE49-F238E27FC236}">
              <a16:creationId xmlns:a16="http://schemas.microsoft.com/office/drawing/2014/main" id="{52DBB944-F133-4F6B-AD16-07E8E83BD27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552" name="Line 238">
          <a:extLst>
            <a:ext uri="{FF2B5EF4-FFF2-40B4-BE49-F238E27FC236}">
              <a16:creationId xmlns:a16="http://schemas.microsoft.com/office/drawing/2014/main" id="{78BCD96E-F98C-45EB-9CF7-2BBEE43594D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553" name="Line 239">
          <a:extLst>
            <a:ext uri="{FF2B5EF4-FFF2-40B4-BE49-F238E27FC236}">
              <a16:creationId xmlns:a16="http://schemas.microsoft.com/office/drawing/2014/main" id="{9169EC34-C569-4BE6-B883-EFE673EAD94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554" name="Line 240">
          <a:extLst>
            <a:ext uri="{FF2B5EF4-FFF2-40B4-BE49-F238E27FC236}">
              <a16:creationId xmlns:a16="http://schemas.microsoft.com/office/drawing/2014/main" id="{5ACFC64C-1862-4448-BA03-9A8E7FD9E29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555" name="Line 241">
          <a:extLst>
            <a:ext uri="{FF2B5EF4-FFF2-40B4-BE49-F238E27FC236}">
              <a16:creationId xmlns:a16="http://schemas.microsoft.com/office/drawing/2014/main" id="{C546635D-04E5-4E07-A074-271D9ECF4937}"/>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556" name="Line 242">
          <a:extLst>
            <a:ext uri="{FF2B5EF4-FFF2-40B4-BE49-F238E27FC236}">
              <a16:creationId xmlns:a16="http://schemas.microsoft.com/office/drawing/2014/main" id="{C99B07AE-12C5-439E-B134-9F9530F1AD6D}"/>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57" name="Line 250">
          <a:extLst>
            <a:ext uri="{FF2B5EF4-FFF2-40B4-BE49-F238E27FC236}">
              <a16:creationId xmlns:a16="http://schemas.microsoft.com/office/drawing/2014/main" id="{5F14BF18-96A7-425E-87F8-D5108F14177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58" name="Line 251">
          <a:extLst>
            <a:ext uri="{FF2B5EF4-FFF2-40B4-BE49-F238E27FC236}">
              <a16:creationId xmlns:a16="http://schemas.microsoft.com/office/drawing/2014/main" id="{A499617C-F9A3-4CB4-9140-74421F898BC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59" name="Line 259">
          <a:extLst>
            <a:ext uri="{FF2B5EF4-FFF2-40B4-BE49-F238E27FC236}">
              <a16:creationId xmlns:a16="http://schemas.microsoft.com/office/drawing/2014/main" id="{A109412B-6030-4C56-AC07-5865739DB57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60" name="Line 260">
          <a:extLst>
            <a:ext uri="{FF2B5EF4-FFF2-40B4-BE49-F238E27FC236}">
              <a16:creationId xmlns:a16="http://schemas.microsoft.com/office/drawing/2014/main" id="{56A3381B-99A8-4C5E-ADD7-D2D6B7DA4D2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61" name="Line 263">
          <a:extLst>
            <a:ext uri="{FF2B5EF4-FFF2-40B4-BE49-F238E27FC236}">
              <a16:creationId xmlns:a16="http://schemas.microsoft.com/office/drawing/2014/main" id="{4528645B-031C-4932-BFA9-747A5EF3F88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62" name="Line 264">
          <a:extLst>
            <a:ext uri="{FF2B5EF4-FFF2-40B4-BE49-F238E27FC236}">
              <a16:creationId xmlns:a16="http://schemas.microsoft.com/office/drawing/2014/main" id="{B1E92D81-7DE4-4445-9F0D-3842367AF3A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63" name="Line 222">
          <a:extLst>
            <a:ext uri="{FF2B5EF4-FFF2-40B4-BE49-F238E27FC236}">
              <a16:creationId xmlns:a16="http://schemas.microsoft.com/office/drawing/2014/main" id="{91418AA3-58C5-4046-B190-1C061E05B624}"/>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64" name="Line 223">
          <a:extLst>
            <a:ext uri="{FF2B5EF4-FFF2-40B4-BE49-F238E27FC236}">
              <a16:creationId xmlns:a16="http://schemas.microsoft.com/office/drawing/2014/main" id="{23F238B7-502D-4BB4-8B88-D9CDF535CE19}"/>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65" name="Line 224">
          <a:extLst>
            <a:ext uri="{FF2B5EF4-FFF2-40B4-BE49-F238E27FC236}">
              <a16:creationId xmlns:a16="http://schemas.microsoft.com/office/drawing/2014/main" id="{26527FFA-88C3-4128-93C9-3F71B8F4E042}"/>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66" name="Line 226">
          <a:extLst>
            <a:ext uri="{FF2B5EF4-FFF2-40B4-BE49-F238E27FC236}">
              <a16:creationId xmlns:a16="http://schemas.microsoft.com/office/drawing/2014/main" id="{242C0CC8-6ECF-455A-B29E-7D67BFF5597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67" name="Line 227">
          <a:extLst>
            <a:ext uri="{FF2B5EF4-FFF2-40B4-BE49-F238E27FC236}">
              <a16:creationId xmlns:a16="http://schemas.microsoft.com/office/drawing/2014/main" id="{51015A96-0D0D-48C0-A85D-3F44313BF0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68" name="Line 229">
          <a:extLst>
            <a:ext uri="{FF2B5EF4-FFF2-40B4-BE49-F238E27FC236}">
              <a16:creationId xmlns:a16="http://schemas.microsoft.com/office/drawing/2014/main" id="{AF62FBBF-5F28-4663-ACD6-2118EE06A7D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69" name="Line 230">
          <a:extLst>
            <a:ext uri="{FF2B5EF4-FFF2-40B4-BE49-F238E27FC236}">
              <a16:creationId xmlns:a16="http://schemas.microsoft.com/office/drawing/2014/main" id="{322F0450-2166-4EA1-B597-4CEB863C48B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70" name="Line 232">
          <a:extLst>
            <a:ext uri="{FF2B5EF4-FFF2-40B4-BE49-F238E27FC236}">
              <a16:creationId xmlns:a16="http://schemas.microsoft.com/office/drawing/2014/main" id="{394E9592-6139-4B9A-BEC3-06FBCEA5638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71" name="Line 233">
          <a:extLst>
            <a:ext uri="{FF2B5EF4-FFF2-40B4-BE49-F238E27FC236}">
              <a16:creationId xmlns:a16="http://schemas.microsoft.com/office/drawing/2014/main" id="{E7C3CEC5-5315-4DBF-89CD-133D0396ADB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72" name="Line 235">
          <a:extLst>
            <a:ext uri="{FF2B5EF4-FFF2-40B4-BE49-F238E27FC236}">
              <a16:creationId xmlns:a16="http://schemas.microsoft.com/office/drawing/2014/main" id="{5BB45646-2152-4852-969B-FD8B43E7D27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73" name="Line 236">
          <a:extLst>
            <a:ext uri="{FF2B5EF4-FFF2-40B4-BE49-F238E27FC236}">
              <a16:creationId xmlns:a16="http://schemas.microsoft.com/office/drawing/2014/main" id="{D5DA4DAA-7206-4479-9D86-4C4A748BDB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574" name="Line 238">
          <a:extLst>
            <a:ext uri="{FF2B5EF4-FFF2-40B4-BE49-F238E27FC236}">
              <a16:creationId xmlns:a16="http://schemas.microsoft.com/office/drawing/2014/main" id="{6773D11D-5B74-471F-9D9C-15538DF210FD}"/>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575" name="Line 239">
          <a:extLst>
            <a:ext uri="{FF2B5EF4-FFF2-40B4-BE49-F238E27FC236}">
              <a16:creationId xmlns:a16="http://schemas.microsoft.com/office/drawing/2014/main" id="{9B0F616E-4A78-4DBB-B7D6-A29E2F9055A1}"/>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576" name="Line 240">
          <a:extLst>
            <a:ext uri="{FF2B5EF4-FFF2-40B4-BE49-F238E27FC236}">
              <a16:creationId xmlns:a16="http://schemas.microsoft.com/office/drawing/2014/main" id="{0CF97347-4105-457A-AC7A-74B6A0FE9D4B}"/>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577" name="Line 241">
          <a:extLst>
            <a:ext uri="{FF2B5EF4-FFF2-40B4-BE49-F238E27FC236}">
              <a16:creationId xmlns:a16="http://schemas.microsoft.com/office/drawing/2014/main" id="{328D7E35-EF4C-40AB-8E1F-96C205AA6CC5}"/>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578" name="Line 242">
          <a:extLst>
            <a:ext uri="{FF2B5EF4-FFF2-40B4-BE49-F238E27FC236}">
              <a16:creationId xmlns:a16="http://schemas.microsoft.com/office/drawing/2014/main" id="{EE044040-C530-487C-9E55-1DCD7139243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79" name="Line 250">
          <a:extLst>
            <a:ext uri="{FF2B5EF4-FFF2-40B4-BE49-F238E27FC236}">
              <a16:creationId xmlns:a16="http://schemas.microsoft.com/office/drawing/2014/main" id="{5240D196-B2C6-4423-82D3-70CAB845C61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80" name="Line 251">
          <a:extLst>
            <a:ext uri="{FF2B5EF4-FFF2-40B4-BE49-F238E27FC236}">
              <a16:creationId xmlns:a16="http://schemas.microsoft.com/office/drawing/2014/main" id="{7C17088E-681B-4691-A0A9-F80A5DDBB9E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1" name="Line 259">
          <a:extLst>
            <a:ext uri="{FF2B5EF4-FFF2-40B4-BE49-F238E27FC236}">
              <a16:creationId xmlns:a16="http://schemas.microsoft.com/office/drawing/2014/main" id="{8A4092DC-F559-43A1-A124-E6718F9A200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82" name="Line 260">
          <a:extLst>
            <a:ext uri="{FF2B5EF4-FFF2-40B4-BE49-F238E27FC236}">
              <a16:creationId xmlns:a16="http://schemas.microsoft.com/office/drawing/2014/main" id="{14DB350E-89A6-475E-B293-AE20CBB115A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3" name="Line 263">
          <a:extLst>
            <a:ext uri="{FF2B5EF4-FFF2-40B4-BE49-F238E27FC236}">
              <a16:creationId xmlns:a16="http://schemas.microsoft.com/office/drawing/2014/main" id="{F36CCD96-C682-4FE2-979B-68FCBCDF5AD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84" name="Line 264">
          <a:extLst>
            <a:ext uri="{FF2B5EF4-FFF2-40B4-BE49-F238E27FC236}">
              <a16:creationId xmlns:a16="http://schemas.microsoft.com/office/drawing/2014/main" id="{D408B1AD-8BFF-4B2A-8934-D1D26ACB0DE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5" name="Line 266">
          <a:extLst>
            <a:ext uri="{FF2B5EF4-FFF2-40B4-BE49-F238E27FC236}">
              <a16:creationId xmlns:a16="http://schemas.microsoft.com/office/drawing/2014/main" id="{0DE0319E-E911-4C0F-AB86-6526CD4F1DC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86" name="Line 267">
          <a:extLst>
            <a:ext uri="{FF2B5EF4-FFF2-40B4-BE49-F238E27FC236}">
              <a16:creationId xmlns:a16="http://schemas.microsoft.com/office/drawing/2014/main" id="{99C90C4B-889A-446A-B093-524A3875677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7" name="Line 285">
          <a:extLst>
            <a:ext uri="{FF2B5EF4-FFF2-40B4-BE49-F238E27FC236}">
              <a16:creationId xmlns:a16="http://schemas.microsoft.com/office/drawing/2014/main" id="{42C90F41-882A-4483-B160-4433F8432E6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88" name="Line 286">
          <a:extLst>
            <a:ext uri="{FF2B5EF4-FFF2-40B4-BE49-F238E27FC236}">
              <a16:creationId xmlns:a16="http://schemas.microsoft.com/office/drawing/2014/main" id="{87AF7184-D73C-4490-AF8F-240E17AB75B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89" name="Line 288">
          <a:extLst>
            <a:ext uri="{FF2B5EF4-FFF2-40B4-BE49-F238E27FC236}">
              <a16:creationId xmlns:a16="http://schemas.microsoft.com/office/drawing/2014/main" id="{C24A39A1-FAD1-4C63-9A52-5FE59554CFB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0" name="Line 289">
          <a:extLst>
            <a:ext uri="{FF2B5EF4-FFF2-40B4-BE49-F238E27FC236}">
              <a16:creationId xmlns:a16="http://schemas.microsoft.com/office/drawing/2014/main" id="{12ABC837-059E-4F0D-B096-AE1CD982A6A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591" name="Line 293">
          <a:extLst>
            <a:ext uri="{FF2B5EF4-FFF2-40B4-BE49-F238E27FC236}">
              <a16:creationId xmlns:a16="http://schemas.microsoft.com/office/drawing/2014/main" id="{BCEF8D2A-2B0E-4939-A007-A35A49A64C70}"/>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2" name="Line 308">
          <a:extLst>
            <a:ext uri="{FF2B5EF4-FFF2-40B4-BE49-F238E27FC236}">
              <a16:creationId xmlns:a16="http://schemas.microsoft.com/office/drawing/2014/main" id="{98111CAD-2E3C-4C6B-AF28-CDAD7690602E}"/>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3" name="Line 309">
          <a:extLst>
            <a:ext uri="{FF2B5EF4-FFF2-40B4-BE49-F238E27FC236}">
              <a16:creationId xmlns:a16="http://schemas.microsoft.com/office/drawing/2014/main" id="{41D64BCB-82C2-413C-82D7-91C336AF914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4" name="Line 333">
          <a:extLst>
            <a:ext uri="{FF2B5EF4-FFF2-40B4-BE49-F238E27FC236}">
              <a16:creationId xmlns:a16="http://schemas.microsoft.com/office/drawing/2014/main" id="{F84DE052-7F13-4A76-B9CC-B2924BF1AE27}"/>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5" name="Line 334">
          <a:extLst>
            <a:ext uri="{FF2B5EF4-FFF2-40B4-BE49-F238E27FC236}">
              <a16:creationId xmlns:a16="http://schemas.microsoft.com/office/drawing/2014/main" id="{E8ABFA25-A91A-40EE-A718-F48CB6BC957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596" name="Line 340">
          <a:extLst>
            <a:ext uri="{FF2B5EF4-FFF2-40B4-BE49-F238E27FC236}">
              <a16:creationId xmlns:a16="http://schemas.microsoft.com/office/drawing/2014/main" id="{799344AC-B797-46A9-8B3E-FAB25684694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597" name="Line 341">
          <a:extLst>
            <a:ext uri="{FF2B5EF4-FFF2-40B4-BE49-F238E27FC236}">
              <a16:creationId xmlns:a16="http://schemas.microsoft.com/office/drawing/2014/main" id="{1534758B-BA2C-4462-A4A3-50A5D358899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98" name="Line 222">
          <a:extLst>
            <a:ext uri="{FF2B5EF4-FFF2-40B4-BE49-F238E27FC236}">
              <a16:creationId xmlns:a16="http://schemas.microsoft.com/office/drawing/2014/main" id="{AFAEE7A4-A74C-498B-B9C9-6490DEA246EC}"/>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599" name="Line 223">
          <a:extLst>
            <a:ext uri="{FF2B5EF4-FFF2-40B4-BE49-F238E27FC236}">
              <a16:creationId xmlns:a16="http://schemas.microsoft.com/office/drawing/2014/main" id="{CD3B30A3-EF56-47B2-8CBA-12934CFD5425}"/>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00" name="Line 224">
          <a:extLst>
            <a:ext uri="{FF2B5EF4-FFF2-40B4-BE49-F238E27FC236}">
              <a16:creationId xmlns:a16="http://schemas.microsoft.com/office/drawing/2014/main" id="{FD9237B7-8298-4561-BF44-21315A111D96}"/>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01" name="Line 222">
          <a:extLst>
            <a:ext uri="{FF2B5EF4-FFF2-40B4-BE49-F238E27FC236}">
              <a16:creationId xmlns:a16="http://schemas.microsoft.com/office/drawing/2014/main" id="{4B581C02-0FFD-427C-8DCA-101DD2CE519F}"/>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02" name="Line 223">
          <a:extLst>
            <a:ext uri="{FF2B5EF4-FFF2-40B4-BE49-F238E27FC236}">
              <a16:creationId xmlns:a16="http://schemas.microsoft.com/office/drawing/2014/main" id="{0FFC4C93-A6BF-4DE3-82F7-D941BB14ED2E}"/>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03" name="Line 224">
          <a:extLst>
            <a:ext uri="{FF2B5EF4-FFF2-40B4-BE49-F238E27FC236}">
              <a16:creationId xmlns:a16="http://schemas.microsoft.com/office/drawing/2014/main" id="{37B170DE-667B-4B37-9C47-DFF885E4C22A}"/>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04" name="Line 226">
          <a:extLst>
            <a:ext uri="{FF2B5EF4-FFF2-40B4-BE49-F238E27FC236}">
              <a16:creationId xmlns:a16="http://schemas.microsoft.com/office/drawing/2014/main" id="{AAC824C0-01D4-4CAA-BC84-3D05EF1BF20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05" name="Line 227">
          <a:extLst>
            <a:ext uri="{FF2B5EF4-FFF2-40B4-BE49-F238E27FC236}">
              <a16:creationId xmlns:a16="http://schemas.microsoft.com/office/drawing/2014/main" id="{862C8513-FD0F-4E61-972A-9F1D9DFC263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06" name="Line 229">
          <a:extLst>
            <a:ext uri="{FF2B5EF4-FFF2-40B4-BE49-F238E27FC236}">
              <a16:creationId xmlns:a16="http://schemas.microsoft.com/office/drawing/2014/main" id="{543D0BFD-A004-491E-B57E-E2368318B1F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07" name="Line 230">
          <a:extLst>
            <a:ext uri="{FF2B5EF4-FFF2-40B4-BE49-F238E27FC236}">
              <a16:creationId xmlns:a16="http://schemas.microsoft.com/office/drawing/2014/main" id="{D4A22215-CD35-4653-AA9B-77C082F9685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08" name="Line 232">
          <a:extLst>
            <a:ext uri="{FF2B5EF4-FFF2-40B4-BE49-F238E27FC236}">
              <a16:creationId xmlns:a16="http://schemas.microsoft.com/office/drawing/2014/main" id="{A60BB7E6-A383-4998-87D5-B65D60C303B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09" name="Line 233">
          <a:extLst>
            <a:ext uri="{FF2B5EF4-FFF2-40B4-BE49-F238E27FC236}">
              <a16:creationId xmlns:a16="http://schemas.microsoft.com/office/drawing/2014/main" id="{35C93C63-441E-4E13-8820-B588EE68FE2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10" name="Line 235">
          <a:extLst>
            <a:ext uri="{FF2B5EF4-FFF2-40B4-BE49-F238E27FC236}">
              <a16:creationId xmlns:a16="http://schemas.microsoft.com/office/drawing/2014/main" id="{A27EC09F-05B8-45B4-9E2D-F0665B46F1B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11" name="Line 236">
          <a:extLst>
            <a:ext uri="{FF2B5EF4-FFF2-40B4-BE49-F238E27FC236}">
              <a16:creationId xmlns:a16="http://schemas.microsoft.com/office/drawing/2014/main" id="{84C6B837-8797-48B0-8A62-CFEEE273D98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612" name="Line 238">
          <a:extLst>
            <a:ext uri="{FF2B5EF4-FFF2-40B4-BE49-F238E27FC236}">
              <a16:creationId xmlns:a16="http://schemas.microsoft.com/office/drawing/2014/main" id="{315FA10A-BB87-469F-A410-BE8407084644}"/>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613" name="Line 239">
          <a:extLst>
            <a:ext uri="{FF2B5EF4-FFF2-40B4-BE49-F238E27FC236}">
              <a16:creationId xmlns:a16="http://schemas.microsoft.com/office/drawing/2014/main" id="{648C4377-26B2-43A5-8304-24455525F3C6}"/>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614" name="Line 240">
          <a:extLst>
            <a:ext uri="{FF2B5EF4-FFF2-40B4-BE49-F238E27FC236}">
              <a16:creationId xmlns:a16="http://schemas.microsoft.com/office/drawing/2014/main" id="{88225636-C561-46CC-AFC6-82C019A3CF7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615" name="Line 241">
          <a:extLst>
            <a:ext uri="{FF2B5EF4-FFF2-40B4-BE49-F238E27FC236}">
              <a16:creationId xmlns:a16="http://schemas.microsoft.com/office/drawing/2014/main" id="{FC317D6E-AE68-4A14-A879-C75EACFBA0F7}"/>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616" name="Line 242">
          <a:extLst>
            <a:ext uri="{FF2B5EF4-FFF2-40B4-BE49-F238E27FC236}">
              <a16:creationId xmlns:a16="http://schemas.microsoft.com/office/drawing/2014/main" id="{F001B9A4-F0E7-4124-8EB6-81FA31852CE7}"/>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17" name="Line 250">
          <a:extLst>
            <a:ext uri="{FF2B5EF4-FFF2-40B4-BE49-F238E27FC236}">
              <a16:creationId xmlns:a16="http://schemas.microsoft.com/office/drawing/2014/main" id="{FB157E93-4D25-4083-B975-BF77069F766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18" name="Line 251">
          <a:extLst>
            <a:ext uri="{FF2B5EF4-FFF2-40B4-BE49-F238E27FC236}">
              <a16:creationId xmlns:a16="http://schemas.microsoft.com/office/drawing/2014/main" id="{E74D76B0-D880-457E-BE1D-B05600977F1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19" name="Line 259">
          <a:extLst>
            <a:ext uri="{FF2B5EF4-FFF2-40B4-BE49-F238E27FC236}">
              <a16:creationId xmlns:a16="http://schemas.microsoft.com/office/drawing/2014/main" id="{7F3A6EC6-03A8-4FD2-8523-087E443055A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20" name="Line 260">
          <a:extLst>
            <a:ext uri="{FF2B5EF4-FFF2-40B4-BE49-F238E27FC236}">
              <a16:creationId xmlns:a16="http://schemas.microsoft.com/office/drawing/2014/main" id="{5990DADB-0046-4EAC-8971-E08475BD546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21" name="Line 263">
          <a:extLst>
            <a:ext uri="{FF2B5EF4-FFF2-40B4-BE49-F238E27FC236}">
              <a16:creationId xmlns:a16="http://schemas.microsoft.com/office/drawing/2014/main" id="{89180784-7FCC-40B8-90BC-BABAEB6A0F5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22" name="Line 264">
          <a:extLst>
            <a:ext uri="{FF2B5EF4-FFF2-40B4-BE49-F238E27FC236}">
              <a16:creationId xmlns:a16="http://schemas.microsoft.com/office/drawing/2014/main" id="{ABE62AC4-631A-4396-B195-7808DC78A88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23" name="Line 222">
          <a:extLst>
            <a:ext uri="{FF2B5EF4-FFF2-40B4-BE49-F238E27FC236}">
              <a16:creationId xmlns:a16="http://schemas.microsoft.com/office/drawing/2014/main" id="{3FB7BFF5-CE52-4C2F-A953-872B2D97AC6F}"/>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24" name="Line 223">
          <a:extLst>
            <a:ext uri="{FF2B5EF4-FFF2-40B4-BE49-F238E27FC236}">
              <a16:creationId xmlns:a16="http://schemas.microsoft.com/office/drawing/2014/main" id="{D2BB7942-CF24-4E7A-ABB6-F47021773B5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25" name="Line 224">
          <a:extLst>
            <a:ext uri="{FF2B5EF4-FFF2-40B4-BE49-F238E27FC236}">
              <a16:creationId xmlns:a16="http://schemas.microsoft.com/office/drawing/2014/main" id="{AEB862E0-5BD1-4EC8-8533-05274E568BE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26" name="Line 226">
          <a:extLst>
            <a:ext uri="{FF2B5EF4-FFF2-40B4-BE49-F238E27FC236}">
              <a16:creationId xmlns:a16="http://schemas.microsoft.com/office/drawing/2014/main" id="{95E24832-14CD-4BC4-B3FC-0C224DDA640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27" name="Line 227">
          <a:extLst>
            <a:ext uri="{FF2B5EF4-FFF2-40B4-BE49-F238E27FC236}">
              <a16:creationId xmlns:a16="http://schemas.microsoft.com/office/drawing/2014/main" id="{996D188B-3358-48A3-B8DA-B9EFCFE7F97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28" name="Line 229">
          <a:extLst>
            <a:ext uri="{FF2B5EF4-FFF2-40B4-BE49-F238E27FC236}">
              <a16:creationId xmlns:a16="http://schemas.microsoft.com/office/drawing/2014/main" id="{9FCC6B59-453D-4D03-BD51-5ED36B3DFF1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29" name="Line 230">
          <a:extLst>
            <a:ext uri="{FF2B5EF4-FFF2-40B4-BE49-F238E27FC236}">
              <a16:creationId xmlns:a16="http://schemas.microsoft.com/office/drawing/2014/main" id="{2475AB6D-490E-4F5C-9B71-5EC8DF097B0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30" name="Line 232">
          <a:extLst>
            <a:ext uri="{FF2B5EF4-FFF2-40B4-BE49-F238E27FC236}">
              <a16:creationId xmlns:a16="http://schemas.microsoft.com/office/drawing/2014/main" id="{114B609C-D6B9-4D8D-9280-467816B259C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31" name="Line 233">
          <a:extLst>
            <a:ext uri="{FF2B5EF4-FFF2-40B4-BE49-F238E27FC236}">
              <a16:creationId xmlns:a16="http://schemas.microsoft.com/office/drawing/2014/main" id="{AC1ED450-21CB-4820-A1BE-4BAF9107DC9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32" name="Line 235">
          <a:extLst>
            <a:ext uri="{FF2B5EF4-FFF2-40B4-BE49-F238E27FC236}">
              <a16:creationId xmlns:a16="http://schemas.microsoft.com/office/drawing/2014/main" id="{2A5CE527-997C-427A-AAFA-33296F92594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33" name="Line 236">
          <a:extLst>
            <a:ext uri="{FF2B5EF4-FFF2-40B4-BE49-F238E27FC236}">
              <a16:creationId xmlns:a16="http://schemas.microsoft.com/office/drawing/2014/main" id="{C2910B26-836C-4ED0-A5A8-C1952CDE7DF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634" name="Line 238">
          <a:extLst>
            <a:ext uri="{FF2B5EF4-FFF2-40B4-BE49-F238E27FC236}">
              <a16:creationId xmlns:a16="http://schemas.microsoft.com/office/drawing/2014/main" id="{6D1D0658-D15F-4B1A-8F4E-508FBAA65081}"/>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635" name="Line 239">
          <a:extLst>
            <a:ext uri="{FF2B5EF4-FFF2-40B4-BE49-F238E27FC236}">
              <a16:creationId xmlns:a16="http://schemas.microsoft.com/office/drawing/2014/main" id="{F0EF36C3-8540-483A-B4A4-282526C1AD0D}"/>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636" name="Line 240">
          <a:extLst>
            <a:ext uri="{FF2B5EF4-FFF2-40B4-BE49-F238E27FC236}">
              <a16:creationId xmlns:a16="http://schemas.microsoft.com/office/drawing/2014/main" id="{3B9229F5-1A74-4DAD-9C28-43D46159FBC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637" name="Line 241">
          <a:extLst>
            <a:ext uri="{FF2B5EF4-FFF2-40B4-BE49-F238E27FC236}">
              <a16:creationId xmlns:a16="http://schemas.microsoft.com/office/drawing/2014/main" id="{FC0391B9-5D2C-4325-8C64-DFDA423067C1}"/>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638" name="Line 242">
          <a:extLst>
            <a:ext uri="{FF2B5EF4-FFF2-40B4-BE49-F238E27FC236}">
              <a16:creationId xmlns:a16="http://schemas.microsoft.com/office/drawing/2014/main" id="{498C0BC8-9FD1-4993-9109-F5E1C54C88A5}"/>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39" name="Line 250">
          <a:extLst>
            <a:ext uri="{FF2B5EF4-FFF2-40B4-BE49-F238E27FC236}">
              <a16:creationId xmlns:a16="http://schemas.microsoft.com/office/drawing/2014/main" id="{7C30EAA0-ADAF-478F-8ABA-18E7FAA5A54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40" name="Line 251">
          <a:extLst>
            <a:ext uri="{FF2B5EF4-FFF2-40B4-BE49-F238E27FC236}">
              <a16:creationId xmlns:a16="http://schemas.microsoft.com/office/drawing/2014/main" id="{093179AD-302A-4408-AD85-1E697D8E0B3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1" name="Line 259">
          <a:extLst>
            <a:ext uri="{FF2B5EF4-FFF2-40B4-BE49-F238E27FC236}">
              <a16:creationId xmlns:a16="http://schemas.microsoft.com/office/drawing/2014/main" id="{42B89C09-C782-4B3C-8F77-41C75EED879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42" name="Line 260">
          <a:extLst>
            <a:ext uri="{FF2B5EF4-FFF2-40B4-BE49-F238E27FC236}">
              <a16:creationId xmlns:a16="http://schemas.microsoft.com/office/drawing/2014/main" id="{48D0D346-64E7-4D98-9B99-FAAF1463468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3" name="Line 263">
          <a:extLst>
            <a:ext uri="{FF2B5EF4-FFF2-40B4-BE49-F238E27FC236}">
              <a16:creationId xmlns:a16="http://schemas.microsoft.com/office/drawing/2014/main" id="{05EAD765-62DF-4848-B26F-70ABC345D6E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44" name="Line 264">
          <a:extLst>
            <a:ext uri="{FF2B5EF4-FFF2-40B4-BE49-F238E27FC236}">
              <a16:creationId xmlns:a16="http://schemas.microsoft.com/office/drawing/2014/main" id="{73F38CB5-64A7-412C-A715-54CA6B8F421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5" name="Line 266">
          <a:extLst>
            <a:ext uri="{FF2B5EF4-FFF2-40B4-BE49-F238E27FC236}">
              <a16:creationId xmlns:a16="http://schemas.microsoft.com/office/drawing/2014/main" id="{EE238640-17CF-4344-AA8B-72CA6950CEA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46" name="Line 267">
          <a:extLst>
            <a:ext uri="{FF2B5EF4-FFF2-40B4-BE49-F238E27FC236}">
              <a16:creationId xmlns:a16="http://schemas.microsoft.com/office/drawing/2014/main" id="{EFCA8139-AF18-4FDC-B543-380BC801B91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7" name="Line 285">
          <a:extLst>
            <a:ext uri="{FF2B5EF4-FFF2-40B4-BE49-F238E27FC236}">
              <a16:creationId xmlns:a16="http://schemas.microsoft.com/office/drawing/2014/main" id="{C334DFDE-3B00-41ED-A4B7-116070FCBF2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48" name="Line 286">
          <a:extLst>
            <a:ext uri="{FF2B5EF4-FFF2-40B4-BE49-F238E27FC236}">
              <a16:creationId xmlns:a16="http://schemas.microsoft.com/office/drawing/2014/main" id="{E643C105-677E-4CEE-B6D5-B35153D1518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49" name="Line 288">
          <a:extLst>
            <a:ext uri="{FF2B5EF4-FFF2-40B4-BE49-F238E27FC236}">
              <a16:creationId xmlns:a16="http://schemas.microsoft.com/office/drawing/2014/main" id="{032333FC-FD25-4147-B532-7DFC9E4A601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0" name="Line 289">
          <a:extLst>
            <a:ext uri="{FF2B5EF4-FFF2-40B4-BE49-F238E27FC236}">
              <a16:creationId xmlns:a16="http://schemas.microsoft.com/office/drawing/2014/main" id="{A74B5A19-5038-4931-ACEC-0C5BA4016C4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51" name="Line 293">
          <a:extLst>
            <a:ext uri="{FF2B5EF4-FFF2-40B4-BE49-F238E27FC236}">
              <a16:creationId xmlns:a16="http://schemas.microsoft.com/office/drawing/2014/main" id="{3D5B64D3-700E-4E35-BDCB-A408DF5D5BFA}"/>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2" name="Line 308">
          <a:extLst>
            <a:ext uri="{FF2B5EF4-FFF2-40B4-BE49-F238E27FC236}">
              <a16:creationId xmlns:a16="http://schemas.microsoft.com/office/drawing/2014/main" id="{A83084D5-7744-446D-8712-47F9E6F19307}"/>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3" name="Line 309">
          <a:extLst>
            <a:ext uri="{FF2B5EF4-FFF2-40B4-BE49-F238E27FC236}">
              <a16:creationId xmlns:a16="http://schemas.microsoft.com/office/drawing/2014/main" id="{D66131E2-31D0-4D48-A53B-A4CB8D90B62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4" name="Line 333">
          <a:extLst>
            <a:ext uri="{FF2B5EF4-FFF2-40B4-BE49-F238E27FC236}">
              <a16:creationId xmlns:a16="http://schemas.microsoft.com/office/drawing/2014/main" id="{BD514275-9208-4130-9C30-3888687DA9AA}"/>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5" name="Line 334">
          <a:extLst>
            <a:ext uri="{FF2B5EF4-FFF2-40B4-BE49-F238E27FC236}">
              <a16:creationId xmlns:a16="http://schemas.microsoft.com/office/drawing/2014/main" id="{5BAFDB06-798D-4A30-B19A-354602D4E8D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56" name="Line 340">
          <a:extLst>
            <a:ext uri="{FF2B5EF4-FFF2-40B4-BE49-F238E27FC236}">
              <a16:creationId xmlns:a16="http://schemas.microsoft.com/office/drawing/2014/main" id="{37A7CE23-3F05-4FFF-B7F8-2967C46A51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57" name="Line 341">
          <a:extLst>
            <a:ext uri="{FF2B5EF4-FFF2-40B4-BE49-F238E27FC236}">
              <a16:creationId xmlns:a16="http://schemas.microsoft.com/office/drawing/2014/main" id="{2D237B95-971F-4C9C-A108-F8F9F528871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58" name="Line 222">
          <a:extLst>
            <a:ext uri="{FF2B5EF4-FFF2-40B4-BE49-F238E27FC236}">
              <a16:creationId xmlns:a16="http://schemas.microsoft.com/office/drawing/2014/main" id="{3259CD81-438E-4178-893C-2D7FB5227A18}"/>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59" name="Line 223">
          <a:extLst>
            <a:ext uri="{FF2B5EF4-FFF2-40B4-BE49-F238E27FC236}">
              <a16:creationId xmlns:a16="http://schemas.microsoft.com/office/drawing/2014/main" id="{EDAB94B5-4ECD-4FDE-B0D4-9961925E536D}"/>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60" name="Line 224">
          <a:extLst>
            <a:ext uri="{FF2B5EF4-FFF2-40B4-BE49-F238E27FC236}">
              <a16:creationId xmlns:a16="http://schemas.microsoft.com/office/drawing/2014/main" id="{92E82157-5A08-4950-8F74-8AA298E3DFB4}"/>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61" name="Line 226">
          <a:extLst>
            <a:ext uri="{FF2B5EF4-FFF2-40B4-BE49-F238E27FC236}">
              <a16:creationId xmlns:a16="http://schemas.microsoft.com/office/drawing/2014/main" id="{8525824A-DF6D-48A6-9122-79BD17A6B0F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62" name="Line 227">
          <a:extLst>
            <a:ext uri="{FF2B5EF4-FFF2-40B4-BE49-F238E27FC236}">
              <a16:creationId xmlns:a16="http://schemas.microsoft.com/office/drawing/2014/main" id="{FF0DC0D0-D3BD-42DC-8CC6-57B06BD8D00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63" name="Line 229">
          <a:extLst>
            <a:ext uri="{FF2B5EF4-FFF2-40B4-BE49-F238E27FC236}">
              <a16:creationId xmlns:a16="http://schemas.microsoft.com/office/drawing/2014/main" id="{7A140478-27D0-47E5-B173-6349BB6A192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64" name="Line 230">
          <a:extLst>
            <a:ext uri="{FF2B5EF4-FFF2-40B4-BE49-F238E27FC236}">
              <a16:creationId xmlns:a16="http://schemas.microsoft.com/office/drawing/2014/main" id="{625F0F30-9929-41E8-84D9-F0F1E663102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65" name="Line 232">
          <a:extLst>
            <a:ext uri="{FF2B5EF4-FFF2-40B4-BE49-F238E27FC236}">
              <a16:creationId xmlns:a16="http://schemas.microsoft.com/office/drawing/2014/main" id="{23C2AD53-A1C7-4833-9BEE-FB7A3BC797D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66" name="Line 233">
          <a:extLst>
            <a:ext uri="{FF2B5EF4-FFF2-40B4-BE49-F238E27FC236}">
              <a16:creationId xmlns:a16="http://schemas.microsoft.com/office/drawing/2014/main" id="{1DF248A4-6267-4925-817C-F7DE778D919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67" name="Line 235">
          <a:extLst>
            <a:ext uri="{FF2B5EF4-FFF2-40B4-BE49-F238E27FC236}">
              <a16:creationId xmlns:a16="http://schemas.microsoft.com/office/drawing/2014/main" id="{BB836AC7-8D23-4640-B043-CBC90918F84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68" name="Line 236">
          <a:extLst>
            <a:ext uri="{FF2B5EF4-FFF2-40B4-BE49-F238E27FC236}">
              <a16:creationId xmlns:a16="http://schemas.microsoft.com/office/drawing/2014/main" id="{B2F2A6C3-CD18-4CB1-BA9B-06FCA5ACA32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669" name="Line 238">
          <a:extLst>
            <a:ext uri="{FF2B5EF4-FFF2-40B4-BE49-F238E27FC236}">
              <a16:creationId xmlns:a16="http://schemas.microsoft.com/office/drawing/2014/main" id="{F098E609-9029-4036-B8CA-07F046554DA3}"/>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670" name="Line 239">
          <a:extLst>
            <a:ext uri="{FF2B5EF4-FFF2-40B4-BE49-F238E27FC236}">
              <a16:creationId xmlns:a16="http://schemas.microsoft.com/office/drawing/2014/main" id="{525E5563-5632-44E0-AD70-B2B58631C592}"/>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671" name="Line 240">
          <a:extLst>
            <a:ext uri="{FF2B5EF4-FFF2-40B4-BE49-F238E27FC236}">
              <a16:creationId xmlns:a16="http://schemas.microsoft.com/office/drawing/2014/main" id="{D5A73D68-B768-4DDC-AD9C-1D0D02F9E787}"/>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672" name="Line 241">
          <a:extLst>
            <a:ext uri="{FF2B5EF4-FFF2-40B4-BE49-F238E27FC236}">
              <a16:creationId xmlns:a16="http://schemas.microsoft.com/office/drawing/2014/main" id="{5E44DAAD-879B-45AA-B327-3E8E4EE3B75D}"/>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673" name="Line 242">
          <a:extLst>
            <a:ext uri="{FF2B5EF4-FFF2-40B4-BE49-F238E27FC236}">
              <a16:creationId xmlns:a16="http://schemas.microsoft.com/office/drawing/2014/main" id="{981D903D-558A-4927-88B9-60EAF8F8A42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74" name="Line 250">
          <a:extLst>
            <a:ext uri="{FF2B5EF4-FFF2-40B4-BE49-F238E27FC236}">
              <a16:creationId xmlns:a16="http://schemas.microsoft.com/office/drawing/2014/main" id="{E3AA0D61-52A5-405A-9FD8-41719877B51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75" name="Line 251">
          <a:extLst>
            <a:ext uri="{FF2B5EF4-FFF2-40B4-BE49-F238E27FC236}">
              <a16:creationId xmlns:a16="http://schemas.microsoft.com/office/drawing/2014/main" id="{6BFE2FB1-2B1E-4680-9B54-B921281B9AC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76" name="Line 259">
          <a:extLst>
            <a:ext uri="{FF2B5EF4-FFF2-40B4-BE49-F238E27FC236}">
              <a16:creationId xmlns:a16="http://schemas.microsoft.com/office/drawing/2014/main" id="{42B3F72C-C0BD-4D73-9613-277C1501C13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77" name="Line 260">
          <a:extLst>
            <a:ext uri="{FF2B5EF4-FFF2-40B4-BE49-F238E27FC236}">
              <a16:creationId xmlns:a16="http://schemas.microsoft.com/office/drawing/2014/main" id="{0C29CAD0-EA67-46FE-8A4C-C963A7E63B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78" name="Line 263">
          <a:extLst>
            <a:ext uri="{FF2B5EF4-FFF2-40B4-BE49-F238E27FC236}">
              <a16:creationId xmlns:a16="http://schemas.microsoft.com/office/drawing/2014/main" id="{3F7A5521-43F9-478E-A1BB-1F2B9D53CF8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79" name="Line 264">
          <a:extLst>
            <a:ext uri="{FF2B5EF4-FFF2-40B4-BE49-F238E27FC236}">
              <a16:creationId xmlns:a16="http://schemas.microsoft.com/office/drawing/2014/main" id="{27358815-D1EE-45B7-B074-2705405C37F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80" name="Line 222">
          <a:extLst>
            <a:ext uri="{FF2B5EF4-FFF2-40B4-BE49-F238E27FC236}">
              <a16:creationId xmlns:a16="http://schemas.microsoft.com/office/drawing/2014/main" id="{10BB7E07-CBF1-49C9-9194-02398942555C}"/>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681" name="Line 223">
          <a:extLst>
            <a:ext uri="{FF2B5EF4-FFF2-40B4-BE49-F238E27FC236}">
              <a16:creationId xmlns:a16="http://schemas.microsoft.com/office/drawing/2014/main" id="{41C499D3-AD6C-40E0-A4B9-1BCECB31873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682" name="Line 224">
          <a:extLst>
            <a:ext uri="{FF2B5EF4-FFF2-40B4-BE49-F238E27FC236}">
              <a16:creationId xmlns:a16="http://schemas.microsoft.com/office/drawing/2014/main" id="{88E76C50-4870-4FB0-9EAE-1F5A125CDFE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83" name="Line 226">
          <a:extLst>
            <a:ext uri="{FF2B5EF4-FFF2-40B4-BE49-F238E27FC236}">
              <a16:creationId xmlns:a16="http://schemas.microsoft.com/office/drawing/2014/main" id="{7CAB3D6C-C959-4E16-A4A8-72D619CE13E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84" name="Line 227">
          <a:extLst>
            <a:ext uri="{FF2B5EF4-FFF2-40B4-BE49-F238E27FC236}">
              <a16:creationId xmlns:a16="http://schemas.microsoft.com/office/drawing/2014/main" id="{DDB37A02-F1B3-4E75-ADEB-0DAC8C08EB6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85" name="Line 229">
          <a:extLst>
            <a:ext uri="{FF2B5EF4-FFF2-40B4-BE49-F238E27FC236}">
              <a16:creationId xmlns:a16="http://schemas.microsoft.com/office/drawing/2014/main" id="{C78D5A68-A2A3-4278-8228-BA7C6C1A1E0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86" name="Line 230">
          <a:extLst>
            <a:ext uri="{FF2B5EF4-FFF2-40B4-BE49-F238E27FC236}">
              <a16:creationId xmlns:a16="http://schemas.microsoft.com/office/drawing/2014/main" id="{FBC140CB-268C-4A56-B753-F09E2FA601E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87" name="Line 232">
          <a:extLst>
            <a:ext uri="{FF2B5EF4-FFF2-40B4-BE49-F238E27FC236}">
              <a16:creationId xmlns:a16="http://schemas.microsoft.com/office/drawing/2014/main" id="{A4141AD6-CDF1-4867-AEC0-6A012CC688B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88" name="Line 233">
          <a:extLst>
            <a:ext uri="{FF2B5EF4-FFF2-40B4-BE49-F238E27FC236}">
              <a16:creationId xmlns:a16="http://schemas.microsoft.com/office/drawing/2014/main" id="{A7B2FC0F-87E5-4CF7-9861-273646A7798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89" name="Line 235">
          <a:extLst>
            <a:ext uri="{FF2B5EF4-FFF2-40B4-BE49-F238E27FC236}">
              <a16:creationId xmlns:a16="http://schemas.microsoft.com/office/drawing/2014/main" id="{8D111169-2F78-41E3-BBD1-7AE17CA24AA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90" name="Line 236">
          <a:extLst>
            <a:ext uri="{FF2B5EF4-FFF2-40B4-BE49-F238E27FC236}">
              <a16:creationId xmlns:a16="http://schemas.microsoft.com/office/drawing/2014/main" id="{511F6314-9570-467B-A484-845A7AAE19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691" name="Line 238">
          <a:extLst>
            <a:ext uri="{FF2B5EF4-FFF2-40B4-BE49-F238E27FC236}">
              <a16:creationId xmlns:a16="http://schemas.microsoft.com/office/drawing/2014/main" id="{65A2938E-8EF4-46D9-89FC-C88105E56F88}"/>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692" name="Line 239">
          <a:extLst>
            <a:ext uri="{FF2B5EF4-FFF2-40B4-BE49-F238E27FC236}">
              <a16:creationId xmlns:a16="http://schemas.microsoft.com/office/drawing/2014/main" id="{D05E2985-B96A-4344-BFC5-6B77FDDCA1F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693" name="Line 240">
          <a:extLst>
            <a:ext uri="{FF2B5EF4-FFF2-40B4-BE49-F238E27FC236}">
              <a16:creationId xmlns:a16="http://schemas.microsoft.com/office/drawing/2014/main" id="{25E41331-98FB-411E-9689-ACCA3A5CA1E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694" name="Line 241">
          <a:extLst>
            <a:ext uri="{FF2B5EF4-FFF2-40B4-BE49-F238E27FC236}">
              <a16:creationId xmlns:a16="http://schemas.microsoft.com/office/drawing/2014/main" id="{42CDCC80-D9D5-471C-8F48-321A1F958287}"/>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695" name="Line 242">
          <a:extLst>
            <a:ext uri="{FF2B5EF4-FFF2-40B4-BE49-F238E27FC236}">
              <a16:creationId xmlns:a16="http://schemas.microsoft.com/office/drawing/2014/main" id="{EF5C0A91-A633-4051-B41B-A0809D6EA38B}"/>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96" name="Line 250">
          <a:extLst>
            <a:ext uri="{FF2B5EF4-FFF2-40B4-BE49-F238E27FC236}">
              <a16:creationId xmlns:a16="http://schemas.microsoft.com/office/drawing/2014/main" id="{0AB895E3-2652-47E3-B241-4F7F766BDF7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97" name="Line 251">
          <a:extLst>
            <a:ext uri="{FF2B5EF4-FFF2-40B4-BE49-F238E27FC236}">
              <a16:creationId xmlns:a16="http://schemas.microsoft.com/office/drawing/2014/main" id="{9B4DE975-979F-4289-B22D-28A0B251B5B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698" name="Line 259">
          <a:extLst>
            <a:ext uri="{FF2B5EF4-FFF2-40B4-BE49-F238E27FC236}">
              <a16:creationId xmlns:a16="http://schemas.microsoft.com/office/drawing/2014/main" id="{EC08CCEB-7432-41EB-923B-A6EA08C8FE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699" name="Line 260">
          <a:extLst>
            <a:ext uri="{FF2B5EF4-FFF2-40B4-BE49-F238E27FC236}">
              <a16:creationId xmlns:a16="http://schemas.microsoft.com/office/drawing/2014/main" id="{B8EB66B4-28C8-48C9-8C84-7C328EC21A7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00" name="Line 263">
          <a:extLst>
            <a:ext uri="{FF2B5EF4-FFF2-40B4-BE49-F238E27FC236}">
              <a16:creationId xmlns:a16="http://schemas.microsoft.com/office/drawing/2014/main" id="{FD9B886D-72FA-4941-9BB8-F86C43BA847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1" name="Line 264">
          <a:extLst>
            <a:ext uri="{FF2B5EF4-FFF2-40B4-BE49-F238E27FC236}">
              <a16:creationId xmlns:a16="http://schemas.microsoft.com/office/drawing/2014/main" id="{823391AF-FCC2-4205-9E8B-250DF742887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02" name="Line 266">
          <a:extLst>
            <a:ext uri="{FF2B5EF4-FFF2-40B4-BE49-F238E27FC236}">
              <a16:creationId xmlns:a16="http://schemas.microsoft.com/office/drawing/2014/main" id="{3D493CEC-D342-4DEB-B61B-1D39732245F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3" name="Line 267">
          <a:extLst>
            <a:ext uri="{FF2B5EF4-FFF2-40B4-BE49-F238E27FC236}">
              <a16:creationId xmlns:a16="http://schemas.microsoft.com/office/drawing/2014/main" id="{73957FC4-DC09-4DD5-9B84-79D34BA616F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04" name="Line 285">
          <a:extLst>
            <a:ext uri="{FF2B5EF4-FFF2-40B4-BE49-F238E27FC236}">
              <a16:creationId xmlns:a16="http://schemas.microsoft.com/office/drawing/2014/main" id="{3FDD9BCE-5890-493F-9E88-096939575A1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5" name="Line 286">
          <a:extLst>
            <a:ext uri="{FF2B5EF4-FFF2-40B4-BE49-F238E27FC236}">
              <a16:creationId xmlns:a16="http://schemas.microsoft.com/office/drawing/2014/main" id="{F1C69305-BC80-4150-8B41-ACAC4AE2CD9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06" name="Line 288">
          <a:extLst>
            <a:ext uri="{FF2B5EF4-FFF2-40B4-BE49-F238E27FC236}">
              <a16:creationId xmlns:a16="http://schemas.microsoft.com/office/drawing/2014/main" id="{05659491-886D-4BB6-88B9-0EF506798B7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7" name="Line 289">
          <a:extLst>
            <a:ext uri="{FF2B5EF4-FFF2-40B4-BE49-F238E27FC236}">
              <a16:creationId xmlns:a16="http://schemas.microsoft.com/office/drawing/2014/main" id="{1086CF0C-696A-4A74-8860-98DD07FD70B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8" name="Line 308">
          <a:extLst>
            <a:ext uri="{FF2B5EF4-FFF2-40B4-BE49-F238E27FC236}">
              <a16:creationId xmlns:a16="http://schemas.microsoft.com/office/drawing/2014/main" id="{772F2A98-7547-4F70-9C85-030C4618A3FC}"/>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09" name="Line 309">
          <a:extLst>
            <a:ext uri="{FF2B5EF4-FFF2-40B4-BE49-F238E27FC236}">
              <a16:creationId xmlns:a16="http://schemas.microsoft.com/office/drawing/2014/main" id="{1A3DE420-551E-4543-9AB2-B59D22BF2A8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10" name="Line 333">
          <a:extLst>
            <a:ext uri="{FF2B5EF4-FFF2-40B4-BE49-F238E27FC236}">
              <a16:creationId xmlns:a16="http://schemas.microsoft.com/office/drawing/2014/main" id="{2D239DD1-5B70-4025-B78A-75A0E892035E}"/>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11" name="Line 334">
          <a:extLst>
            <a:ext uri="{FF2B5EF4-FFF2-40B4-BE49-F238E27FC236}">
              <a16:creationId xmlns:a16="http://schemas.microsoft.com/office/drawing/2014/main" id="{6DBAAFD6-9833-4DB8-9848-C028E1E80B2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12" name="Line 340">
          <a:extLst>
            <a:ext uri="{FF2B5EF4-FFF2-40B4-BE49-F238E27FC236}">
              <a16:creationId xmlns:a16="http://schemas.microsoft.com/office/drawing/2014/main" id="{E8A60CCE-C4BA-4C23-9F43-80CE239C569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13" name="Line 341">
          <a:extLst>
            <a:ext uri="{FF2B5EF4-FFF2-40B4-BE49-F238E27FC236}">
              <a16:creationId xmlns:a16="http://schemas.microsoft.com/office/drawing/2014/main" id="{739E43CB-F189-4F2B-9D26-92B3C58247F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447675</xdr:colOff>
      <xdr:row>0</xdr:row>
      <xdr:rowOff>209550</xdr:rowOff>
    </xdr:to>
    <xdr:sp macro="" textlink="">
      <xdr:nvSpPr>
        <xdr:cNvPr id="714" name="Line 248">
          <a:extLst>
            <a:ext uri="{FF2B5EF4-FFF2-40B4-BE49-F238E27FC236}">
              <a16:creationId xmlns:a16="http://schemas.microsoft.com/office/drawing/2014/main" id="{82293C09-797A-43AB-910B-FDD770A427E9}"/>
            </a:ext>
          </a:extLst>
        </xdr:cNvPr>
        <xdr:cNvSpPr>
          <a:spLocks noChangeShapeType="1"/>
        </xdr:cNvSpPr>
      </xdr:nvSpPr>
      <xdr:spPr bwMode="auto">
        <a:xfrm>
          <a:off x="6610350" y="209550"/>
          <a:ext cx="1238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438150</xdr:colOff>
      <xdr:row>0</xdr:row>
      <xdr:rowOff>209550</xdr:rowOff>
    </xdr:to>
    <xdr:sp macro="" textlink="">
      <xdr:nvSpPr>
        <xdr:cNvPr id="715" name="Line 248">
          <a:extLst>
            <a:ext uri="{FF2B5EF4-FFF2-40B4-BE49-F238E27FC236}">
              <a16:creationId xmlns:a16="http://schemas.microsoft.com/office/drawing/2014/main" id="{4DD1E57E-1944-4A20-94BA-991EE3A96493}"/>
            </a:ext>
          </a:extLst>
        </xdr:cNvPr>
        <xdr:cNvSpPr>
          <a:spLocks noChangeShapeType="1"/>
        </xdr:cNvSpPr>
      </xdr:nvSpPr>
      <xdr:spPr bwMode="auto">
        <a:xfrm flipH="1">
          <a:off x="6610350" y="209550"/>
          <a:ext cx="114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16" name="Line 340">
          <a:extLst>
            <a:ext uri="{FF2B5EF4-FFF2-40B4-BE49-F238E27FC236}">
              <a16:creationId xmlns:a16="http://schemas.microsoft.com/office/drawing/2014/main" id="{EA5BAB7F-9C6F-4BD6-AE11-C6C61438B29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17" name="Line 341">
          <a:extLst>
            <a:ext uri="{FF2B5EF4-FFF2-40B4-BE49-F238E27FC236}">
              <a16:creationId xmlns:a16="http://schemas.microsoft.com/office/drawing/2014/main" id="{1C2F559A-25D6-42B5-AF25-233FAC28E2B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18" name="Line 340">
          <a:extLst>
            <a:ext uri="{FF2B5EF4-FFF2-40B4-BE49-F238E27FC236}">
              <a16:creationId xmlns:a16="http://schemas.microsoft.com/office/drawing/2014/main" id="{06DFA494-27A8-4FC1-8425-8887AAEAAC6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19" name="Line 341">
          <a:extLst>
            <a:ext uri="{FF2B5EF4-FFF2-40B4-BE49-F238E27FC236}">
              <a16:creationId xmlns:a16="http://schemas.microsoft.com/office/drawing/2014/main" id="{C9239592-F7C4-4558-A37D-00E6ADC3ECC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20" name="Line 340">
          <a:extLst>
            <a:ext uri="{FF2B5EF4-FFF2-40B4-BE49-F238E27FC236}">
              <a16:creationId xmlns:a16="http://schemas.microsoft.com/office/drawing/2014/main" id="{9AD6F698-A80E-4305-A6A2-58C7D11642D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1" name="Line 341">
          <a:extLst>
            <a:ext uri="{FF2B5EF4-FFF2-40B4-BE49-F238E27FC236}">
              <a16:creationId xmlns:a16="http://schemas.microsoft.com/office/drawing/2014/main" id="{8412ACA2-ED2E-4AEB-8596-91173935ED2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2" name="Line 333">
          <a:extLst>
            <a:ext uri="{FF2B5EF4-FFF2-40B4-BE49-F238E27FC236}">
              <a16:creationId xmlns:a16="http://schemas.microsoft.com/office/drawing/2014/main" id="{DA105AE4-887B-4880-81CD-E504CFE7662B}"/>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3" name="Line 334">
          <a:extLst>
            <a:ext uri="{FF2B5EF4-FFF2-40B4-BE49-F238E27FC236}">
              <a16:creationId xmlns:a16="http://schemas.microsoft.com/office/drawing/2014/main" id="{0F7D3F5F-5FD5-42F3-B0B0-AC324012C1A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4" name="Line 333">
          <a:extLst>
            <a:ext uri="{FF2B5EF4-FFF2-40B4-BE49-F238E27FC236}">
              <a16:creationId xmlns:a16="http://schemas.microsoft.com/office/drawing/2014/main" id="{7D44FDAF-F55B-464D-A863-EB65A7A21B69}"/>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5" name="Line 334">
          <a:extLst>
            <a:ext uri="{FF2B5EF4-FFF2-40B4-BE49-F238E27FC236}">
              <a16:creationId xmlns:a16="http://schemas.microsoft.com/office/drawing/2014/main" id="{11BE2546-139D-4770-B556-5C52D24FF24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6" name="Line 333">
          <a:extLst>
            <a:ext uri="{FF2B5EF4-FFF2-40B4-BE49-F238E27FC236}">
              <a16:creationId xmlns:a16="http://schemas.microsoft.com/office/drawing/2014/main" id="{056EF6F4-1D90-4E6E-AD26-B4C138A59730}"/>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27" name="Line 334">
          <a:extLst>
            <a:ext uri="{FF2B5EF4-FFF2-40B4-BE49-F238E27FC236}">
              <a16:creationId xmlns:a16="http://schemas.microsoft.com/office/drawing/2014/main" id="{F10635B9-A4E7-43F9-B12D-9A12C73D684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28" name="Line 222">
          <a:extLst>
            <a:ext uri="{FF2B5EF4-FFF2-40B4-BE49-F238E27FC236}">
              <a16:creationId xmlns:a16="http://schemas.microsoft.com/office/drawing/2014/main" id="{C104D603-2E3B-450B-B376-910465E8EF9C}"/>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29" name="Line 223">
          <a:extLst>
            <a:ext uri="{FF2B5EF4-FFF2-40B4-BE49-F238E27FC236}">
              <a16:creationId xmlns:a16="http://schemas.microsoft.com/office/drawing/2014/main" id="{56831FC0-7424-4DB2-A6A0-F1FEA444A505}"/>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730" name="Line 224">
          <a:extLst>
            <a:ext uri="{FF2B5EF4-FFF2-40B4-BE49-F238E27FC236}">
              <a16:creationId xmlns:a16="http://schemas.microsoft.com/office/drawing/2014/main" id="{0CC43DD0-9792-4512-ABEE-EC0A9651DF5D}"/>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31" name="Line 226">
          <a:extLst>
            <a:ext uri="{FF2B5EF4-FFF2-40B4-BE49-F238E27FC236}">
              <a16:creationId xmlns:a16="http://schemas.microsoft.com/office/drawing/2014/main" id="{E8FF02F7-E12F-4F67-A3E5-5F062678C34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32" name="Line 227">
          <a:extLst>
            <a:ext uri="{FF2B5EF4-FFF2-40B4-BE49-F238E27FC236}">
              <a16:creationId xmlns:a16="http://schemas.microsoft.com/office/drawing/2014/main" id="{179CACFF-D1AF-4043-990D-AEDDDEB2EDD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33" name="Line 229">
          <a:extLst>
            <a:ext uri="{FF2B5EF4-FFF2-40B4-BE49-F238E27FC236}">
              <a16:creationId xmlns:a16="http://schemas.microsoft.com/office/drawing/2014/main" id="{1B722408-C109-48A4-B9D1-2732324F0D2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34" name="Line 230">
          <a:extLst>
            <a:ext uri="{FF2B5EF4-FFF2-40B4-BE49-F238E27FC236}">
              <a16:creationId xmlns:a16="http://schemas.microsoft.com/office/drawing/2014/main" id="{F157033D-BA03-40CD-9D9A-4CB1E6CD1A1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35" name="Line 232">
          <a:extLst>
            <a:ext uri="{FF2B5EF4-FFF2-40B4-BE49-F238E27FC236}">
              <a16:creationId xmlns:a16="http://schemas.microsoft.com/office/drawing/2014/main" id="{F1A02DE7-DAA2-4527-B3D5-ADB49DAC2D4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36" name="Line 233">
          <a:extLst>
            <a:ext uri="{FF2B5EF4-FFF2-40B4-BE49-F238E27FC236}">
              <a16:creationId xmlns:a16="http://schemas.microsoft.com/office/drawing/2014/main" id="{A5E153E5-F79D-4C19-AD9C-07F3DF564BA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37" name="Line 235">
          <a:extLst>
            <a:ext uri="{FF2B5EF4-FFF2-40B4-BE49-F238E27FC236}">
              <a16:creationId xmlns:a16="http://schemas.microsoft.com/office/drawing/2014/main" id="{526E4E31-7677-4D59-8F44-93A79384295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38" name="Line 236">
          <a:extLst>
            <a:ext uri="{FF2B5EF4-FFF2-40B4-BE49-F238E27FC236}">
              <a16:creationId xmlns:a16="http://schemas.microsoft.com/office/drawing/2014/main" id="{0C98EC09-56CC-4C67-994E-45FD8AF7577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739" name="Line 238">
          <a:extLst>
            <a:ext uri="{FF2B5EF4-FFF2-40B4-BE49-F238E27FC236}">
              <a16:creationId xmlns:a16="http://schemas.microsoft.com/office/drawing/2014/main" id="{B14D2D61-2493-4705-B3E2-2781C7D7ABA3}"/>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740" name="Line 239">
          <a:extLst>
            <a:ext uri="{FF2B5EF4-FFF2-40B4-BE49-F238E27FC236}">
              <a16:creationId xmlns:a16="http://schemas.microsoft.com/office/drawing/2014/main" id="{1D8F1642-A673-45A1-81E7-FCA45A94F106}"/>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741" name="Line 240">
          <a:extLst>
            <a:ext uri="{FF2B5EF4-FFF2-40B4-BE49-F238E27FC236}">
              <a16:creationId xmlns:a16="http://schemas.microsoft.com/office/drawing/2014/main" id="{BBA3F439-D949-4758-8E7D-55747A5C201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742" name="Line 241">
          <a:extLst>
            <a:ext uri="{FF2B5EF4-FFF2-40B4-BE49-F238E27FC236}">
              <a16:creationId xmlns:a16="http://schemas.microsoft.com/office/drawing/2014/main" id="{AADAE9AE-4A63-454A-A404-0CBA98A8333A}"/>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743" name="Line 242">
          <a:extLst>
            <a:ext uri="{FF2B5EF4-FFF2-40B4-BE49-F238E27FC236}">
              <a16:creationId xmlns:a16="http://schemas.microsoft.com/office/drawing/2014/main" id="{F6E7A075-9224-43C2-8B29-2671E5FD78A3}"/>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44" name="Line 250">
          <a:extLst>
            <a:ext uri="{FF2B5EF4-FFF2-40B4-BE49-F238E27FC236}">
              <a16:creationId xmlns:a16="http://schemas.microsoft.com/office/drawing/2014/main" id="{43F5995C-874E-47BE-A349-225CC621146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45" name="Line 251">
          <a:extLst>
            <a:ext uri="{FF2B5EF4-FFF2-40B4-BE49-F238E27FC236}">
              <a16:creationId xmlns:a16="http://schemas.microsoft.com/office/drawing/2014/main" id="{D2B29DF7-E5DA-49FF-BA24-F9C89A79088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46" name="Line 259">
          <a:extLst>
            <a:ext uri="{FF2B5EF4-FFF2-40B4-BE49-F238E27FC236}">
              <a16:creationId xmlns:a16="http://schemas.microsoft.com/office/drawing/2014/main" id="{2F47E699-BF12-4371-9418-ED14A9483EC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47" name="Line 260">
          <a:extLst>
            <a:ext uri="{FF2B5EF4-FFF2-40B4-BE49-F238E27FC236}">
              <a16:creationId xmlns:a16="http://schemas.microsoft.com/office/drawing/2014/main" id="{881CFF0F-2A20-428E-8BD1-F9572032BEF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48" name="Line 263">
          <a:extLst>
            <a:ext uri="{FF2B5EF4-FFF2-40B4-BE49-F238E27FC236}">
              <a16:creationId xmlns:a16="http://schemas.microsoft.com/office/drawing/2014/main" id="{68CB2474-5581-45CA-9810-30807BEE424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49" name="Line 264">
          <a:extLst>
            <a:ext uri="{FF2B5EF4-FFF2-40B4-BE49-F238E27FC236}">
              <a16:creationId xmlns:a16="http://schemas.microsoft.com/office/drawing/2014/main" id="{38D3EA4D-D9C2-4F2C-B52F-87D076FFE3F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50" name="Line 222">
          <a:extLst>
            <a:ext uri="{FF2B5EF4-FFF2-40B4-BE49-F238E27FC236}">
              <a16:creationId xmlns:a16="http://schemas.microsoft.com/office/drawing/2014/main" id="{6AB69209-3A74-4308-8935-5484D2A8EBCB}"/>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51" name="Line 223">
          <a:extLst>
            <a:ext uri="{FF2B5EF4-FFF2-40B4-BE49-F238E27FC236}">
              <a16:creationId xmlns:a16="http://schemas.microsoft.com/office/drawing/2014/main" id="{2C485047-22B1-4BE2-8CBC-F03E1B9935A3}"/>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752" name="Line 224">
          <a:extLst>
            <a:ext uri="{FF2B5EF4-FFF2-40B4-BE49-F238E27FC236}">
              <a16:creationId xmlns:a16="http://schemas.microsoft.com/office/drawing/2014/main" id="{423DFA6A-AA38-4F75-AD20-4A9EA20C42FD}"/>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53" name="Line 226">
          <a:extLst>
            <a:ext uri="{FF2B5EF4-FFF2-40B4-BE49-F238E27FC236}">
              <a16:creationId xmlns:a16="http://schemas.microsoft.com/office/drawing/2014/main" id="{83637621-EFB7-4CAA-AFA8-C60184765CD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54" name="Line 227">
          <a:extLst>
            <a:ext uri="{FF2B5EF4-FFF2-40B4-BE49-F238E27FC236}">
              <a16:creationId xmlns:a16="http://schemas.microsoft.com/office/drawing/2014/main" id="{07180888-62D0-423A-A27C-00BED9676A7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55" name="Line 229">
          <a:extLst>
            <a:ext uri="{FF2B5EF4-FFF2-40B4-BE49-F238E27FC236}">
              <a16:creationId xmlns:a16="http://schemas.microsoft.com/office/drawing/2014/main" id="{5B5AF1E6-9C7A-4539-B48D-2BD1742DB31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56" name="Line 230">
          <a:extLst>
            <a:ext uri="{FF2B5EF4-FFF2-40B4-BE49-F238E27FC236}">
              <a16:creationId xmlns:a16="http://schemas.microsoft.com/office/drawing/2014/main" id="{79F12E7C-7D19-422E-BE85-7DD7A8D7D26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57" name="Line 232">
          <a:extLst>
            <a:ext uri="{FF2B5EF4-FFF2-40B4-BE49-F238E27FC236}">
              <a16:creationId xmlns:a16="http://schemas.microsoft.com/office/drawing/2014/main" id="{3BD39684-CEE7-4425-8C4D-B7EFCBF4ACE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58" name="Line 233">
          <a:extLst>
            <a:ext uri="{FF2B5EF4-FFF2-40B4-BE49-F238E27FC236}">
              <a16:creationId xmlns:a16="http://schemas.microsoft.com/office/drawing/2014/main" id="{52C2C4A2-4F1B-4A61-8D2E-76FDB8E1EAC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59" name="Line 235">
          <a:extLst>
            <a:ext uri="{FF2B5EF4-FFF2-40B4-BE49-F238E27FC236}">
              <a16:creationId xmlns:a16="http://schemas.microsoft.com/office/drawing/2014/main" id="{EAB6461A-D50C-4C87-8474-F7C929315EA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60" name="Line 236">
          <a:extLst>
            <a:ext uri="{FF2B5EF4-FFF2-40B4-BE49-F238E27FC236}">
              <a16:creationId xmlns:a16="http://schemas.microsoft.com/office/drawing/2014/main" id="{764701CB-6B19-43F7-92BA-6EE9A0C484E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761" name="Line 238">
          <a:extLst>
            <a:ext uri="{FF2B5EF4-FFF2-40B4-BE49-F238E27FC236}">
              <a16:creationId xmlns:a16="http://schemas.microsoft.com/office/drawing/2014/main" id="{9DDDF819-5A8F-426B-8CD5-392AC3067D6D}"/>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762" name="Line 239">
          <a:extLst>
            <a:ext uri="{FF2B5EF4-FFF2-40B4-BE49-F238E27FC236}">
              <a16:creationId xmlns:a16="http://schemas.microsoft.com/office/drawing/2014/main" id="{67A85E4D-4C6D-4D5A-A9EE-E8476355279F}"/>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763" name="Line 240">
          <a:extLst>
            <a:ext uri="{FF2B5EF4-FFF2-40B4-BE49-F238E27FC236}">
              <a16:creationId xmlns:a16="http://schemas.microsoft.com/office/drawing/2014/main" id="{76E55782-E6E4-4B7E-B263-DADD27D5116A}"/>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764" name="Line 241">
          <a:extLst>
            <a:ext uri="{FF2B5EF4-FFF2-40B4-BE49-F238E27FC236}">
              <a16:creationId xmlns:a16="http://schemas.microsoft.com/office/drawing/2014/main" id="{0078DAD3-2454-4C96-81FE-A5BB8F6E6781}"/>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765" name="Line 242">
          <a:extLst>
            <a:ext uri="{FF2B5EF4-FFF2-40B4-BE49-F238E27FC236}">
              <a16:creationId xmlns:a16="http://schemas.microsoft.com/office/drawing/2014/main" id="{BA99CE13-3801-454F-BB2B-C0A48B0882C8}"/>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66" name="Line 250">
          <a:extLst>
            <a:ext uri="{FF2B5EF4-FFF2-40B4-BE49-F238E27FC236}">
              <a16:creationId xmlns:a16="http://schemas.microsoft.com/office/drawing/2014/main" id="{420791EB-1231-45E3-AC13-777B6E49848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67" name="Line 251">
          <a:extLst>
            <a:ext uri="{FF2B5EF4-FFF2-40B4-BE49-F238E27FC236}">
              <a16:creationId xmlns:a16="http://schemas.microsoft.com/office/drawing/2014/main" id="{F50994B7-4A42-4F62-95C0-D9F8BCBE043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68" name="Line 259">
          <a:extLst>
            <a:ext uri="{FF2B5EF4-FFF2-40B4-BE49-F238E27FC236}">
              <a16:creationId xmlns:a16="http://schemas.microsoft.com/office/drawing/2014/main" id="{151DFDEA-155F-4537-826A-F10A4182A5D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69" name="Line 260">
          <a:extLst>
            <a:ext uri="{FF2B5EF4-FFF2-40B4-BE49-F238E27FC236}">
              <a16:creationId xmlns:a16="http://schemas.microsoft.com/office/drawing/2014/main" id="{EE6880D7-F2BD-4E93-B881-4EACF7D0958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70" name="Line 263">
          <a:extLst>
            <a:ext uri="{FF2B5EF4-FFF2-40B4-BE49-F238E27FC236}">
              <a16:creationId xmlns:a16="http://schemas.microsoft.com/office/drawing/2014/main" id="{B6C71848-168D-4033-9FF4-420CCCD0FF5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71" name="Line 264">
          <a:extLst>
            <a:ext uri="{FF2B5EF4-FFF2-40B4-BE49-F238E27FC236}">
              <a16:creationId xmlns:a16="http://schemas.microsoft.com/office/drawing/2014/main" id="{A8718E7D-DAA1-41EF-8250-7A11AEDB71C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72" name="Line 266">
          <a:extLst>
            <a:ext uri="{FF2B5EF4-FFF2-40B4-BE49-F238E27FC236}">
              <a16:creationId xmlns:a16="http://schemas.microsoft.com/office/drawing/2014/main" id="{4CDA50AF-282A-4650-8772-56F2C4BDD32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73" name="Line 267">
          <a:extLst>
            <a:ext uri="{FF2B5EF4-FFF2-40B4-BE49-F238E27FC236}">
              <a16:creationId xmlns:a16="http://schemas.microsoft.com/office/drawing/2014/main" id="{9DFF83CD-9887-47A0-81BF-6950C8290C8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74" name="Line 285">
          <a:extLst>
            <a:ext uri="{FF2B5EF4-FFF2-40B4-BE49-F238E27FC236}">
              <a16:creationId xmlns:a16="http://schemas.microsoft.com/office/drawing/2014/main" id="{94CA985B-ACA6-4720-89D9-1B020CEDC1C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75" name="Line 286">
          <a:extLst>
            <a:ext uri="{FF2B5EF4-FFF2-40B4-BE49-F238E27FC236}">
              <a16:creationId xmlns:a16="http://schemas.microsoft.com/office/drawing/2014/main" id="{D20F20F1-19B0-43B1-BD37-52C8DEA999B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76" name="Line 288">
          <a:extLst>
            <a:ext uri="{FF2B5EF4-FFF2-40B4-BE49-F238E27FC236}">
              <a16:creationId xmlns:a16="http://schemas.microsoft.com/office/drawing/2014/main" id="{CFE909BB-F676-4E49-9294-19160C5A5E4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77" name="Line 289">
          <a:extLst>
            <a:ext uri="{FF2B5EF4-FFF2-40B4-BE49-F238E27FC236}">
              <a16:creationId xmlns:a16="http://schemas.microsoft.com/office/drawing/2014/main" id="{C81CC0EB-F532-4A6C-A23C-24C72D8A048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778" name="Line 293">
          <a:extLst>
            <a:ext uri="{FF2B5EF4-FFF2-40B4-BE49-F238E27FC236}">
              <a16:creationId xmlns:a16="http://schemas.microsoft.com/office/drawing/2014/main" id="{E6CE7745-158F-4893-8C9F-796FC95C079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79" name="Line 222">
          <a:extLst>
            <a:ext uri="{FF2B5EF4-FFF2-40B4-BE49-F238E27FC236}">
              <a16:creationId xmlns:a16="http://schemas.microsoft.com/office/drawing/2014/main" id="{D34BEA33-DDEB-41A3-8D23-A5AC0D1C04A6}"/>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80" name="Line 223">
          <a:extLst>
            <a:ext uri="{FF2B5EF4-FFF2-40B4-BE49-F238E27FC236}">
              <a16:creationId xmlns:a16="http://schemas.microsoft.com/office/drawing/2014/main" id="{B003312D-ABBC-4B74-8B07-06C47477265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781" name="Line 224">
          <a:extLst>
            <a:ext uri="{FF2B5EF4-FFF2-40B4-BE49-F238E27FC236}">
              <a16:creationId xmlns:a16="http://schemas.microsoft.com/office/drawing/2014/main" id="{9515F418-8368-45F2-9A44-8B37818D0756}"/>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82" name="Line 226">
          <a:extLst>
            <a:ext uri="{FF2B5EF4-FFF2-40B4-BE49-F238E27FC236}">
              <a16:creationId xmlns:a16="http://schemas.microsoft.com/office/drawing/2014/main" id="{68C7FC22-9C39-41A8-9F73-2C2C96B9513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83" name="Line 227">
          <a:extLst>
            <a:ext uri="{FF2B5EF4-FFF2-40B4-BE49-F238E27FC236}">
              <a16:creationId xmlns:a16="http://schemas.microsoft.com/office/drawing/2014/main" id="{A6B6B290-C3C9-470D-AFB5-7E2233D389D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84" name="Line 229">
          <a:extLst>
            <a:ext uri="{FF2B5EF4-FFF2-40B4-BE49-F238E27FC236}">
              <a16:creationId xmlns:a16="http://schemas.microsoft.com/office/drawing/2014/main" id="{1FC6792C-8D4B-47BF-8F49-08803D59E90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85" name="Line 222">
          <a:extLst>
            <a:ext uri="{FF2B5EF4-FFF2-40B4-BE49-F238E27FC236}">
              <a16:creationId xmlns:a16="http://schemas.microsoft.com/office/drawing/2014/main" id="{55BC1FE0-D874-46E2-BCC7-61A77AADFB99}"/>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786" name="Line 223">
          <a:extLst>
            <a:ext uri="{FF2B5EF4-FFF2-40B4-BE49-F238E27FC236}">
              <a16:creationId xmlns:a16="http://schemas.microsoft.com/office/drawing/2014/main" id="{9D1A79CC-C7F4-41D0-BB65-BC9B47DC431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787" name="Line 224">
          <a:extLst>
            <a:ext uri="{FF2B5EF4-FFF2-40B4-BE49-F238E27FC236}">
              <a16:creationId xmlns:a16="http://schemas.microsoft.com/office/drawing/2014/main" id="{2FF6F292-FF2C-48FC-8D56-97888D754718}"/>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88" name="Line 226">
          <a:extLst>
            <a:ext uri="{FF2B5EF4-FFF2-40B4-BE49-F238E27FC236}">
              <a16:creationId xmlns:a16="http://schemas.microsoft.com/office/drawing/2014/main" id="{6286AD12-75F0-4227-A7CE-F24725F8BC1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89" name="Line 227">
          <a:extLst>
            <a:ext uri="{FF2B5EF4-FFF2-40B4-BE49-F238E27FC236}">
              <a16:creationId xmlns:a16="http://schemas.microsoft.com/office/drawing/2014/main" id="{6A62BB8F-3E14-40DF-A6EF-D1C858BD628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90" name="Line 229">
          <a:extLst>
            <a:ext uri="{FF2B5EF4-FFF2-40B4-BE49-F238E27FC236}">
              <a16:creationId xmlns:a16="http://schemas.microsoft.com/office/drawing/2014/main" id="{76964E6F-35A7-4752-9291-A01224886C1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91" name="Line 230">
          <a:extLst>
            <a:ext uri="{FF2B5EF4-FFF2-40B4-BE49-F238E27FC236}">
              <a16:creationId xmlns:a16="http://schemas.microsoft.com/office/drawing/2014/main" id="{7598FB9C-F701-423B-9985-59547113B67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92" name="Line 232">
          <a:extLst>
            <a:ext uri="{FF2B5EF4-FFF2-40B4-BE49-F238E27FC236}">
              <a16:creationId xmlns:a16="http://schemas.microsoft.com/office/drawing/2014/main" id="{264EAD4F-F15B-4CE0-8C88-8C299738980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93" name="Line 233">
          <a:extLst>
            <a:ext uri="{FF2B5EF4-FFF2-40B4-BE49-F238E27FC236}">
              <a16:creationId xmlns:a16="http://schemas.microsoft.com/office/drawing/2014/main" id="{C5CE1371-99DE-4106-8E63-811F7D65607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794" name="Line 235">
          <a:extLst>
            <a:ext uri="{FF2B5EF4-FFF2-40B4-BE49-F238E27FC236}">
              <a16:creationId xmlns:a16="http://schemas.microsoft.com/office/drawing/2014/main" id="{E11925A3-625D-4E41-8C53-A842143C60F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795" name="Line 236">
          <a:extLst>
            <a:ext uri="{FF2B5EF4-FFF2-40B4-BE49-F238E27FC236}">
              <a16:creationId xmlns:a16="http://schemas.microsoft.com/office/drawing/2014/main" id="{8E5941E5-7779-4795-B509-AE001FFD21D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796" name="Line 238">
          <a:extLst>
            <a:ext uri="{FF2B5EF4-FFF2-40B4-BE49-F238E27FC236}">
              <a16:creationId xmlns:a16="http://schemas.microsoft.com/office/drawing/2014/main" id="{2A9666E5-1A1D-4CDA-8BAC-28F74AB23776}"/>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797" name="Line 239">
          <a:extLst>
            <a:ext uri="{FF2B5EF4-FFF2-40B4-BE49-F238E27FC236}">
              <a16:creationId xmlns:a16="http://schemas.microsoft.com/office/drawing/2014/main" id="{67EE1404-9672-44AF-9602-0324CC4ED26D}"/>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798" name="Line 240">
          <a:extLst>
            <a:ext uri="{FF2B5EF4-FFF2-40B4-BE49-F238E27FC236}">
              <a16:creationId xmlns:a16="http://schemas.microsoft.com/office/drawing/2014/main" id="{A1061BF6-7CA5-4629-9270-8D6AD1EA236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799" name="Line 241">
          <a:extLst>
            <a:ext uri="{FF2B5EF4-FFF2-40B4-BE49-F238E27FC236}">
              <a16:creationId xmlns:a16="http://schemas.microsoft.com/office/drawing/2014/main" id="{8BD4DB69-D222-4799-AE4A-48D6D76849FF}"/>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800" name="Line 242">
          <a:extLst>
            <a:ext uri="{FF2B5EF4-FFF2-40B4-BE49-F238E27FC236}">
              <a16:creationId xmlns:a16="http://schemas.microsoft.com/office/drawing/2014/main" id="{B0142D94-22A3-4295-BBD2-11F1D0791846}"/>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01" name="Line 250">
          <a:extLst>
            <a:ext uri="{FF2B5EF4-FFF2-40B4-BE49-F238E27FC236}">
              <a16:creationId xmlns:a16="http://schemas.microsoft.com/office/drawing/2014/main" id="{07BE4637-BF0D-411B-A57C-F87E8925F12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02" name="Line 251">
          <a:extLst>
            <a:ext uri="{FF2B5EF4-FFF2-40B4-BE49-F238E27FC236}">
              <a16:creationId xmlns:a16="http://schemas.microsoft.com/office/drawing/2014/main" id="{B72F4B48-6DF2-4BA8-B6E3-7A3ADCD0BEF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03" name="Line 259">
          <a:extLst>
            <a:ext uri="{FF2B5EF4-FFF2-40B4-BE49-F238E27FC236}">
              <a16:creationId xmlns:a16="http://schemas.microsoft.com/office/drawing/2014/main" id="{E2A9D70C-AD14-4BB9-AA99-88877D2E5A0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04" name="Line 260">
          <a:extLst>
            <a:ext uri="{FF2B5EF4-FFF2-40B4-BE49-F238E27FC236}">
              <a16:creationId xmlns:a16="http://schemas.microsoft.com/office/drawing/2014/main" id="{E0316D1D-E9AD-498E-ADB6-94FA2561C9E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05" name="Line 263">
          <a:extLst>
            <a:ext uri="{FF2B5EF4-FFF2-40B4-BE49-F238E27FC236}">
              <a16:creationId xmlns:a16="http://schemas.microsoft.com/office/drawing/2014/main" id="{4438B005-1041-4449-9711-6792CE44D67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06" name="Line 264">
          <a:extLst>
            <a:ext uri="{FF2B5EF4-FFF2-40B4-BE49-F238E27FC236}">
              <a16:creationId xmlns:a16="http://schemas.microsoft.com/office/drawing/2014/main" id="{5AD5080D-A136-449C-9F75-A27F7B6A3C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07" name="Line 222">
          <a:extLst>
            <a:ext uri="{FF2B5EF4-FFF2-40B4-BE49-F238E27FC236}">
              <a16:creationId xmlns:a16="http://schemas.microsoft.com/office/drawing/2014/main" id="{D5FAEAFA-3160-4EE7-879D-E67EE7149305}"/>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08" name="Line 223">
          <a:extLst>
            <a:ext uri="{FF2B5EF4-FFF2-40B4-BE49-F238E27FC236}">
              <a16:creationId xmlns:a16="http://schemas.microsoft.com/office/drawing/2014/main" id="{8E21E881-F440-477D-B342-744A0F219408}"/>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09" name="Line 224">
          <a:extLst>
            <a:ext uri="{FF2B5EF4-FFF2-40B4-BE49-F238E27FC236}">
              <a16:creationId xmlns:a16="http://schemas.microsoft.com/office/drawing/2014/main" id="{EA3E18FB-2BEF-41E2-9D95-F2EE8CBEE58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10" name="Line 226">
          <a:extLst>
            <a:ext uri="{FF2B5EF4-FFF2-40B4-BE49-F238E27FC236}">
              <a16:creationId xmlns:a16="http://schemas.microsoft.com/office/drawing/2014/main" id="{112BA430-FCC0-45DA-BB87-0B636D8F035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11" name="Line 227">
          <a:extLst>
            <a:ext uri="{FF2B5EF4-FFF2-40B4-BE49-F238E27FC236}">
              <a16:creationId xmlns:a16="http://schemas.microsoft.com/office/drawing/2014/main" id="{1E815C06-2316-4147-B951-C14198D2862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12" name="Line 229">
          <a:extLst>
            <a:ext uri="{FF2B5EF4-FFF2-40B4-BE49-F238E27FC236}">
              <a16:creationId xmlns:a16="http://schemas.microsoft.com/office/drawing/2014/main" id="{A041B04C-61D1-4B06-AAD3-6C8B7A9B4B8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13" name="Line 230">
          <a:extLst>
            <a:ext uri="{FF2B5EF4-FFF2-40B4-BE49-F238E27FC236}">
              <a16:creationId xmlns:a16="http://schemas.microsoft.com/office/drawing/2014/main" id="{B24AAF33-FB97-4D2E-9FAD-89CC04C42C1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14" name="Line 232">
          <a:extLst>
            <a:ext uri="{FF2B5EF4-FFF2-40B4-BE49-F238E27FC236}">
              <a16:creationId xmlns:a16="http://schemas.microsoft.com/office/drawing/2014/main" id="{F3F413C6-1773-43D7-90BA-5D8E8C96242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15" name="Line 233">
          <a:extLst>
            <a:ext uri="{FF2B5EF4-FFF2-40B4-BE49-F238E27FC236}">
              <a16:creationId xmlns:a16="http://schemas.microsoft.com/office/drawing/2014/main" id="{C370CEA7-309D-49D5-91F6-31AE3ADF39B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16" name="Line 235">
          <a:extLst>
            <a:ext uri="{FF2B5EF4-FFF2-40B4-BE49-F238E27FC236}">
              <a16:creationId xmlns:a16="http://schemas.microsoft.com/office/drawing/2014/main" id="{3FACB56A-680B-49EC-87E2-31175D649F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17" name="Line 236">
          <a:extLst>
            <a:ext uri="{FF2B5EF4-FFF2-40B4-BE49-F238E27FC236}">
              <a16:creationId xmlns:a16="http://schemas.microsoft.com/office/drawing/2014/main" id="{93C9A38D-BDFA-452A-B79A-02FDC4BDE35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818" name="Line 238">
          <a:extLst>
            <a:ext uri="{FF2B5EF4-FFF2-40B4-BE49-F238E27FC236}">
              <a16:creationId xmlns:a16="http://schemas.microsoft.com/office/drawing/2014/main" id="{B883FE79-8768-4CAD-A6A9-FCC594758BA6}"/>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819" name="Line 239">
          <a:extLst>
            <a:ext uri="{FF2B5EF4-FFF2-40B4-BE49-F238E27FC236}">
              <a16:creationId xmlns:a16="http://schemas.microsoft.com/office/drawing/2014/main" id="{03D9D64D-D14D-4E2C-BF82-A47D9DBB425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820" name="Line 240">
          <a:extLst>
            <a:ext uri="{FF2B5EF4-FFF2-40B4-BE49-F238E27FC236}">
              <a16:creationId xmlns:a16="http://schemas.microsoft.com/office/drawing/2014/main" id="{7BAA77EF-B10D-4A47-91E4-868DC6E29292}"/>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821" name="Line 241">
          <a:extLst>
            <a:ext uri="{FF2B5EF4-FFF2-40B4-BE49-F238E27FC236}">
              <a16:creationId xmlns:a16="http://schemas.microsoft.com/office/drawing/2014/main" id="{97AEDE72-5C05-4A08-AA08-B65113B0D64B}"/>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822" name="Line 242">
          <a:extLst>
            <a:ext uri="{FF2B5EF4-FFF2-40B4-BE49-F238E27FC236}">
              <a16:creationId xmlns:a16="http://schemas.microsoft.com/office/drawing/2014/main" id="{C2D34FF1-0413-4342-A3AF-B55D3632C734}"/>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23" name="Line 250">
          <a:extLst>
            <a:ext uri="{FF2B5EF4-FFF2-40B4-BE49-F238E27FC236}">
              <a16:creationId xmlns:a16="http://schemas.microsoft.com/office/drawing/2014/main" id="{5CD04DC3-3B81-4507-85B2-9BA4082BF45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24" name="Line 251">
          <a:extLst>
            <a:ext uri="{FF2B5EF4-FFF2-40B4-BE49-F238E27FC236}">
              <a16:creationId xmlns:a16="http://schemas.microsoft.com/office/drawing/2014/main" id="{4AB2E422-C3EC-4CC8-A58D-235557ACBF2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25" name="Line 259">
          <a:extLst>
            <a:ext uri="{FF2B5EF4-FFF2-40B4-BE49-F238E27FC236}">
              <a16:creationId xmlns:a16="http://schemas.microsoft.com/office/drawing/2014/main" id="{25B6F39B-0C7A-47E4-B293-34FB4646829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26" name="Line 260">
          <a:extLst>
            <a:ext uri="{FF2B5EF4-FFF2-40B4-BE49-F238E27FC236}">
              <a16:creationId xmlns:a16="http://schemas.microsoft.com/office/drawing/2014/main" id="{0751E505-4A0E-4B39-891E-6050A306769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27" name="Line 263">
          <a:extLst>
            <a:ext uri="{FF2B5EF4-FFF2-40B4-BE49-F238E27FC236}">
              <a16:creationId xmlns:a16="http://schemas.microsoft.com/office/drawing/2014/main" id="{CE5F46E0-7DE8-4A50-912A-B32AE227E2E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28" name="Line 264">
          <a:extLst>
            <a:ext uri="{FF2B5EF4-FFF2-40B4-BE49-F238E27FC236}">
              <a16:creationId xmlns:a16="http://schemas.microsoft.com/office/drawing/2014/main" id="{8710E472-308E-47E3-9186-ED1D2B0B241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29" name="Line 266">
          <a:extLst>
            <a:ext uri="{FF2B5EF4-FFF2-40B4-BE49-F238E27FC236}">
              <a16:creationId xmlns:a16="http://schemas.microsoft.com/office/drawing/2014/main" id="{47ED5138-DC3F-4A17-992D-C3304CF3D1D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0" name="Line 267">
          <a:extLst>
            <a:ext uri="{FF2B5EF4-FFF2-40B4-BE49-F238E27FC236}">
              <a16:creationId xmlns:a16="http://schemas.microsoft.com/office/drawing/2014/main" id="{6611B369-6215-4FEC-A5CC-18279F17B33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31" name="Line 285">
          <a:extLst>
            <a:ext uri="{FF2B5EF4-FFF2-40B4-BE49-F238E27FC236}">
              <a16:creationId xmlns:a16="http://schemas.microsoft.com/office/drawing/2014/main" id="{4E7AAB37-4308-4C5E-A661-E5A45931751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2" name="Line 286">
          <a:extLst>
            <a:ext uri="{FF2B5EF4-FFF2-40B4-BE49-F238E27FC236}">
              <a16:creationId xmlns:a16="http://schemas.microsoft.com/office/drawing/2014/main" id="{76D44D08-A5F4-4CDC-97EA-D7FAFE33596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33" name="Line 288">
          <a:extLst>
            <a:ext uri="{FF2B5EF4-FFF2-40B4-BE49-F238E27FC236}">
              <a16:creationId xmlns:a16="http://schemas.microsoft.com/office/drawing/2014/main" id="{A3F62D68-E389-4886-8F39-B3CA38B2A91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4" name="Line 289">
          <a:extLst>
            <a:ext uri="{FF2B5EF4-FFF2-40B4-BE49-F238E27FC236}">
              <a16:creationId xmlns:a16="http://schemas.microsoft.com/office/drawing/2014/main" id="{9416DC8D-E944-4CF0-B99D-50858378AB8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35" name="Line 293">
          <a:extLst>
            <a:ext uri="{FF2B5EF4-FFF2-40B4-BE49-F238E27FC236}">
              <a16:creationId xmlns:a16="http://schemas.microsoft.com/office/drawing/2014/main" id="{88276794-4CC8-4E7D-A66D-1636ADFF1E76}"/>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6" name="Line 308">
          <a:extLst>
            <a:ext uri="{FF2B5EF4-FFF2-40B4-BE49-F238E27FC236}">
              <a16:creationId xmlns:a16="http://schemas.microsoft.com/office/drawing/2014/main" id="{19C3E549-00EB-47B8-915E-D9D4536CD831}"/>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7" name="Line 309">
          <a:extLst>
            <a:ext uri="{FF2B5EF4-FFF2-40B4-BE49-F238E27FC236}">
              <a16:creationId xmlns:a16="http://schemas.microsoft.com/office/drawing/2014/main" id="{58A13F9E-E616-4CFD-B299-5D7B6B3A4A1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8" name="Line 333">
          <a:extLst>
            <a:ext uri="{FF2B5EF4-FFF2-40B4-BE49-F238E27FC236}">
              <a16:creationId xmlns:a16="http://schemas.microsoft.com/office/drawing/2014/main" id="{30D9CAD1-F076-443C-B6E3-CFDAD583EC3E}"/>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39" name="Line 334">
          <a:extLst>
            <a:ext uri="{FF2B5EF4-FFF2-40B4-BE49-F238E27FC236}">
              <a16:creationId xmlns:a16="http://schemas.microsoft.com/office/drawing/2014/main" id="{B61444DE-03E3-40AC-9AD3-197EDBCF0EC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40" name="Line 340">
          <a:extLst>
            <a:ext uri="{FF2B5EF4-FFF2-40B4-BE49-F238E27FC236}">
              <a16:creationId xmlns:a16="http://schemas.microsoft.com/office/drawing/2014/main" id="{0BED0CE6-C708-41AC-9EC1-A893DDA7E6D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41" name="Line 341">
          <a:extLst>
            <a:ext uri="{FF2B5EF4-FFF2-40B4-BE49-F238E27FC236}">
              <a16:creationId xmlns:a16="http://schemas.microsoft.com/office/drawing/2014/main" id="{6F1F7853-0F66-4436-A837-7A4F833CBBB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42" name="Line 222">
          <a:extLst>
            <a:ext uri="{FF2B5EF4-FFF2-40B4-BE49-F238E27FC236}">
              <a16:creationId xmlns:a16="http://schemas.microsoft.com/office/drawing/2014/main" id="{BA455C88-336F-4E4D-8127-2241EC59AC91}"/>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43" name="Line 223">
          <a:extLst>
            <a:ext uri="{FF2B5EF4-FFF2-40B4-BE49-F238E27FC236}">
              <a16:creationId xmlns:a16="http://schemas.microsoft.com/office/drawing/2014/main" id="{EE68A5E4-1892-4888-845D-9FA864F14C6C}"/>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44" name="Line 224">
          <a:extLst>
            <a:ext uri="{FF2B5EF4-FFF2-40B4-BE49-F238E27FC236}">
              <a16:creationId xmlns:a16="http://schemas.microsoft.com/office/drawing/2014/main" id="{19B9EC3A-6CB9-434F-8B90-EEC241F18450}"/>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45" name="Line 226">
          <a:extLst>
            <a:ext uri="{FF2B5EF4-FFF2-40B4-BE49-F238E27FC236}">
              <a16:creationId xmlns:a16="http://schemas.microsoft.com/office/drawing/2014/main" id="{319EA692-7F3E-4743-8A4F-B9FA896D5A8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46" name="Line 227">
          <a:extLst>
            <a:ext uri="{FF2B5EF4-FFF2-40B4-BE49-F238E27FC236}">
              <a16:creationId xmlns:a16="http://schemas.microsoft.com/office/drawing/2014/main" id="{2480BE88-93F5-48C8-A687-F6626354AFF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47" name="Line 229">
          <a:extLst>
            <a:ext uri="{FF2B5EF4-FFF2-40B4-BE49-F238E27FC236}">
              <a16:creationId xmlns:a16="http://schemas.microsoft.com/office/drawing/2014/main" id="{A356B2C3-EFB5-4CC8-B803-7D7CF02C4B3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48" name="Line 230">
          <a:extLst>
            <a:ext uri="{FF2B5EF4-FFF2-40B4-BE49-F238E27FC236}">
              <a16:creationId xmlns:a16="http://schemas.microsoft.com/office/drawing/2014/main" id="{CA789CDB-A588-42CB-860A-CEA47DB2739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49" name="Line 232">
          <a:extLst>
            <a:ext uri="{FF2B5EF4-FFF2-40B4-BE49-F238E27FC236}">
              <a16:creationId xmlns:a16="http://schemas.microsoft.com/office/drawing/2014/main" id="{95303140-F6A0-47B2-9228-6947B53D9CB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50" name="Line 233">
          <a:extLst>
            <a:ext uri="{FF2B5EF4-FFF2-40B4-BE49-F238E27FC236}">
              <a16:creationId xmlns:a16="http://schemas.microsoft.com/office/drawing/2014/main" id="{49393A0D-7C34-4135-90C1-1B09B0E100E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51" name="Line 235">
          <a:extLst>
            <a:ext uri="{FF2B5EF4-FFF2-40B4-BE49-F238E27FC236}">
              <a16:creationId xmlns:a16="http://schemas.microsoft.com/office/drawing/2014/main" id="{AD8BF183-9CCF-4A52-81F6-48FC72081AF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52" name="Line 236">
          <a:extLst>
            <a:ext uri="{FF2B5EF4-FFF2-40B4-BE49-F238E27FC236}">
              <a16:creationId xmlns:a16="http://schemas.microsoft.com/office/drawing/2014/main" id="{A1B0F22E-ECA4-4182-832E-26339A7A98D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853" name="Line 238">
          <a:extLst>
            <a:ext uri="{FF2B5EF4-FFF2-40B4-BE49-F238E27FC236}">
              <a16:creationId xmlns:a16="http://schemas.microsoft.com/office/drawing/2014/main" id="{CA0249A8-F7D2-41B5-B923-5C0CD7D7A80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854" name="Line 239">
          <a:extLst>
            <a:ext uri="{FF2B5EF4-FFF2-40B4-BE49-F238E27FC236}">
              <a16:creationId xmlns:a16="http://schemas.microsoft.com/office/drawing/2014/main" id="{7A28F5FA-84F5-4CBC-8F0B-40AF3E96953A}"/>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855" name="Line 240">
          <a:extLst>
            <a:ext uri="{FF2B5EF4-FFF2-40B4-BE49-F238E27FC236}">
              <a16:creationId xmlns:a16="http://schemas.microsoft.com/office/drawing/2014/main" id="{2EC7C657-717C-4095-ABDF-1E52F099A684}"/>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856" name="Line 241">
          <a:extLst>
            <a:ext uri="{FF2B5EF4-FFF2-40B4-BE49-F238E27FC236}">
              <a16:creationId xmlns:a16="http://schemas.microsoft.com/office/drawing/2014/main" id="{94FCEC87-1BFD-499E-81D5-2325A964625B}"/>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857" name="Line 242">
          <a:extLst>
            <a:ext uri="{FF2B5EF4-FFF2-40B4-BE49-F238E27FC236}">
              <a16:creationId xmlns:a16="http://schemas.microsoft.com/office/drawing/2014/main" id="{34D4C30F-8C9D-4B4D-A9E4-F08AD2A3BB8A}"/>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58" name="Line 250">
          <a:extLst>
            <a:ext uri="{FF2B5EF4-FFF2-40B4-BE49-F238E27FC236}">
              <a16:creationId xmlns:a16="http://schemas.microsoft.com/office/drawing/2014/main" id="{A90925EE-DDE4-4FE4-B2E6-328C43A6D6A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59" name="Line 251">
          <a:extLst>
            <a:ext uri="{FF2B5EF4-FFF2-40B4-BE49-F238E27FC236}">
              <a16:creationId xmlns:a16="http://schemas.microsoft.com/office/drawing/2014/main" id="{D634EB36-70A1-41B5-9AEB-EF0E869E679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60" name="Line 259">
          <a:extLst>
            <a:ext uri="{FF2B5EF4-FFF2-40B4-BE49-F238E27FC236}">
              <a16:creationId xmlns:a16="http://schemas.microsoft.com/office/drawing/2014/main" id="{D8C5713B-E07D-4227-B01E-5D274A9055A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61" name="Line 260">
          <a:extLst>
            <a:ext uri="{FF2B5EF4-FFF2-40B4-BE49-F238E27FC236}">
              <a16:creationId xmlns:a16="http://schemas.microsoft.com/office/drawing/2014/main" id="{180E69D2-6907-4336-897A-25A434EC5D7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62" name="Line 263">
          <a:extLst>
            <a:ext uri="{FF2B5EF4-FFF2-40B4-BE49-F238E27FC236}">
              <a16:creationId xmlns:a16="http://schemas.microsoft.com/office/drawing/2014/main" id="{4141916B-9DA0-452A-A110-25CBBB749B0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63" name="Line 264">
          <a:extLst>
            <a:ext uri="{FF2B5EF4-FFF2-40B4-BE49-F238E27FC236}">
              <a16:creationId xmlns:a16="http://schemas.microsoft.com/office/drawing/2014/main" id="{5BABF3F3-DFAB-49B1-88DB-063967EA4A4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64" name="Line 222">
          <a:extLst>
            <a:ext uri="{FF2B5EF4-FFF2-40B4-BE49-F238E27FC236}">
              <a16:creationId xmlns:a16="http://schemas.microsoft.com/office/drawing/2014/main" id="{B639FCE3-9A49-4999-90D3-FD6A51F3A484}"/>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65" name="Line 223">
          <a:extLst>
            <a:ext uri="{FF2B5EF4-FFF2-40B4-BE49-F238E27FC236}">
              <a16:creationId xmlns:a16="http://schemas.microsoft.com/office/drawing/2014/main" id="{8A6426A3-BDFD-4E22-B9BC-053E2DE746DF}"/>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66" name="Line 224">
          <a:extLst>
            <a:ext uri="{FF2B5EF4-FFF2-40B4-BE49-F238E27FC236}">
              <a16:creationId xmlns:a16="http://schemas.microsoft.com/office/drawing/2014/main" id="{D39B2F68-CF93-4236-95FF-F32042DDEE6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67" name="Line 226">
          <a:extLst>
            <a:ext uri="{FF2B5EF4-FFF2-40B4-BE49-F238E27FC236}">
              <a16:creationId xmlns:a16="http://schemas.microsoft.com/office/drawing/2014/main" id="{5C2D0148-2CCE-4B02-A3E6-EBA0E0E2BBE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68" name="Line 227">
          <a:extLst>
            <a:ext uri="{FF2B5EF4-FFF2-40B4-BE49-F238E27FC236}">
              <a16:creationId xmlns:a16="http://schemas.microsoft.com/office/drawing/2014/main" id="{03C28ED8-BB95-4938-B890-C9DED665ABB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69" name="Line 229">
          <a:extLst>
            <a:ext uri="{FF2B5EF4-FFF2-40B4-BE49-F238E27FC236}">
              <a16:creationId xmlns:a16="http://schemas.microsoft.com/office/drawing/2014/main" id="{ACF1AC25-BC47-42F7-8844-53AB19B0A72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70" name="Line 230">
          <a:extLst>
            <a:ext uri="{FF2B5EF4-FFF2-40B4-BE49-F238E27FC236}">
              <a16:creationId xmlns:a16="http://schemas.microsoft.com/office/drawing/2014/main" id="{38B2E8A8-3C6A-4489-A20F-C5BC1455023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71" name="Line 232">
          <a:extLst>
            <a:ext uri="{FF2B5EF4-FFF2-40B4-BE49-F238E27FC236}">
              <a16:creationId xmlns:a16="http://schemas.microsoft.com/office/drawing/2014/main" id="{B4659354-54A4-4610-9E97-F8B6F4BCD7A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72" name="Line 233">
          <a:extLst>
            <a:ext uri="{FF2B5EF4-FFF2-40B4-BE49-F238E27FC236}">
              <a16:creationId xmlns:a16="http://schemas.microsoft.com/office/drawing/2014/main" id="{7426D008-FA5D-40C8-98A7-20FD698E9DA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73" name="Line 235">
          <a:extLst>
            <a:ext uri="{FF2B5EF4-FFF2-40B4-BE49-F238E27FC236}">
              <a16:creationId xmlns:a16="http://schemas.microsoft.com/office/drawing/2014/main" id="{CE34A106-0ABD-46FC-A8D1-86225646E1D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74" name="Line 236">
          <a:extLst>
            <a:ext uri="{FF2B5EF4-FFF2-40B4-BE49-F238E27FC236}">
              <a16:creationId xmlns:a16="http://schemas.microsoft.com/office/drawing/2014/main" id="{6DC563A4-7BC4-4382-8C77-05E65FE3FE7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875" name="Line 238">
          <a:extLst>
            <a:ext uri="{FF2B5EF4-FFF2-40B4-BE49-F238E27FC236}">
              <a16:creationId xmlns:a16="http://schemas.microsoft.com/office/drawing/2014/main" id="{7041E734-6ED8-49BB-85D1-FE5595CEF180}"/>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876" name="Line 239">
          <a:extLst>
            <a:ext uri="{FF2B5EF4-FFF2-40B4-BE49-F238E27FC236}">
              <a16:creationId xmlns:a16="http://schemas.microsoft.com/office/drawing/2014/main" id="{498E0AAF-D11D-4D2E-B1AF-E2C246CDBDD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877" name="Line 240">
          <a:extLst>
            <a:ext uri="{FF2B5EF4-FFF2-40B4-BE49-F238E27FC236}">
              <a16:creationId xmlns:a16="http://schemas.microsoft.com/office/drawing/2014/main" id="{B803BD40-34CD-48CD-87CD-9DBCF4771B9E}"/>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878" name="Line 241">
          <a:extLst>
            <a:ext uri="{FF2B5EF4-FFF2-40B4-BE49-F238E27FC236}">
              <a16:creationId xmlns:a16="http://schemas.microsoft.com/office/drawing/2014/main" id="{9D0FC918-FF38-4992-B51C-E68681268090}"/>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879" name="Line 242">
          <a:extLst>
            <a:ext uri="{FF2B5EF4-FFF2-40B4-BE49-F238E27FC236}">
              <a16:creationId xmlns:a16="http://schemas.microsoft.com/office/drawing/2014/main" id="{9C481A0D-3874-4A1E-AC39-BE39B0F12CA6}"/>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0" name="Line 250">
          <a:extLst>
            <a:ext uri="{FF2B5EF4-FFF2-40B4-BE49-F238E27FC236}">
              <a16:creationId xmlns:a16="http://schemas.microsoft.com/office/drawing/2014/main" id="{9B5E1573-74D0-4FE8-A5A9-B576C1CEDCF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81" name="Line 251">
          <a:extLst>
            <a:ext uri="{FF2B5EF4-FFF2-40B4-BE49-F238E27FC236}">
              <a16:creationId xmlns:a16="http://schemas.microsoft.com/office/drawing/2014/main" id="{21DA260D-4160-43DE-9186-BB733156CC7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2" name="Line 259">
          <a:extLst>
            <a:ext uri="{FF2B5EF4-FFF2-40B4-BE49-F238E27FC236}">
              <a16:creationId xmlns:a16="http://schemas.microsoft.com/office/drawing/2014/main" id="{AAFBB617-6BBC-458D-A1CE-B5AE3F499C8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83" name="Line 260">
          <a:extLst>
            <a:ext uri="{FF2B5EF4-FFF2-40B4-BE49-F238E27FC236}">
              <a16:creationId xmlns:a16="http://schemas.microsoft.com/office/drawing/2014/main" id="{031DA547-0FF8-4BB5-ACD1-CD083FDD68E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4" name="Line 263">
          <a:extLst>
            <a:ext uri="{FF2B5EF4-FFF2-40B4-BE49-F238E27FC236}">
              <a16:creationId xmlns:a16="http://schemas.microsoft.com/office/drawing/2014/main" id="{7160E0E9-5512-4C01-B199-AAB3D9357E1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85" name="Line 264">
          <a:extLst>
            <a:ext uri="{FF2B5EF4-FFF2-40B4-BE49-F238E27FC236}">
              <a16:creationId xmlns:a16="http://schemas.microsoft.com/office/drawing/2014/main" id="{A960F55E-66E7-4B68-81FA-F7F297AD1D5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6" name="Line 266">
          <a:extLst>
            <a:ext uri="{FF2B5EF4-FFF2-40B4-BE49-F238E27FC236}">
              <a16:creationId xmlns:a16="http://schemas.microsoft.com/office/drawing/2014/main" id="{0B6AABDB-1F17-4B30-A114-63504526A1C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87" name="Line 267">
          <a:extLst>
            <a:ext uri="{FF2B5EF4-FFF2-40B4-BE49-F238E27FC236}">
              <a16:creationId xmlns:a16="http://schemas.microsoft.com/office/drawing/2014/main" id="{A503887A-8D50-4154-990E-262535B9804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88" name="Line 285">
          <a:extLst>
            <a:ext uri="{FF2B5EF4-FFF2-40B4-BE49-F238E27FC236}">
              <a16:creationId xmlns:a16="http://schemas.microsoft.com/office/drawing/2014/main" id="{4734E257-D6E9-4EDD-BB59-A94B21FD11C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89" name="Line 286">
          <a:extLst>
            <a:ext uri="{FF2B5EF4-FFF2-40B4-BE49-F238E27FC236}">
              <a16:creationId xmlns:a16="http://schemas.microsoft.com/office/drawing/2014/main" id="{D77E7A0F-1E18-44FE-AE14-7B1A26160A7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90" name="Line 288">
          <a:extLst>
            <a:ext uri="{FF2B5EF4-FFF2-40B4-BE49-F238E27FC236}">
              <a16:creationId xmlns:a16="http://schemas.microsoft.com/office/drawing/2014/main" id="{2612FEA1-F4A5-4397-B65B-EFA903BE2F2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891" name="Line 289">
          <a:extLst>
            <a:ext uri="{FF2B5EF4-FFF2-40B4-BE49-F238E27FC236}">
              <a16:creationId xmlns:a16="http://schemas.microsoft.com/office/drawing/2014/main" id="{CBEB9031-B0B9-4302-AAE4-38A5C9A0234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92" name="Line 293">
          <a:extLst>
            <a:ext uri="{FF2B5EF4-FFF2-40B4-BE49-F238E27FC236}">
              <a16:creationId xmlns:a16="http://schemas.microsoft.com/office/drawing/2014/main" id="{140599BF-3602-49BA-9CA8-AD8C40A720F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93" name="Line 222">
          <a:extLst>
            <a:ext uri="{FF2B5EF4-FFF2-40B4-BE49-F238E27FC236}">
              <a16:creationId xmlns:a16="http://schemas.microsoft.com/office/drawing/2014/main" id="{8D8A3D46-284A-4672-BABF-813BE8D4C73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94" name="Line 223">
          <a:extLst>
            <a:ext uri="{FF2B5EF4-FFF2-40B4-BE49-F238E27FC236}">
              <a16:creationId xmlns:a16="http://schemas.microsoft.com/office/drawing/2014/main" id="{E03C9AB4-9EC5-441F-B7DE-31916D1E1A39}"/>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95" name="Line 224">
          <a:extLst>
            <a:ext uri="{FF2B5EF4-FFF2-40B4-BE49-F238E27FC236}">
              <a16:creationId xmlns:a16="http://schemas.microsoft.com/office/drawing/2014/main" id="{36D2FA36-F467-4474-A9F7-85DB677B3F1F}"/>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96" name="Line 222">
          <a:extLst>
            <a:ext uri="{FF2B5EF4-FFF2-40B4-BE49-F238E27FC236}">
              <a16:creationId xmlns:a16="http://schemas.microsoft.com/office/drawing/2014/main" id="{E555D7B8-037F-49C9-98ED-EF87B17052B1}"/>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897" name="Line 223">
          <a:extLst>
            <a:ext uri="{FF2B5EF4-FFF2-40B4-BE49-F238E27FC236}">
              <a16:creationId xmlns:a16="http://schemas.microsoft.com/office/drawing/2014/main" id="{414BCE0D-D7E9-4B85-8B88-294CEF59DF7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898" name="Line 224">
          <a:extLst>
            <a:ext uri="{FF2B5EF4-FFF2-40B4-BE49-F238E27FC236}">
              <a16:creationId xmlns:a16="http://schemas.microsoft.com/office/drawing/2014/main" id="{2225F196-E234-4130-9140-15D607910D3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899" name="Line 226">
          <a:extLst>
            <a:ext uri="{FF2B5EF4-FFF2-40B4-BE49-F238E27FC236}">
              <a16:creationId xmlns:a16="http://schemas.microsoft.com/office/drawing/2014/main" id="{B0474501-0DF9-4EC1-AF6D-3384F71F2EC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00" name="Line 227">
          <a:extLst>
            <a:ext uri="{FF2B5EF4-FFF2-40B4-BE49-F238E27FC236}">
              <a16:creationId xmlns:a16="http://schemas.microsoft.com/office/drawing/2014/main" id="{12BBBA56-6A9F-4419-B752-503AF676353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01" name="Line 229">
          <a:extLst>
            <a:ext uri="{FF2B5EF4-FFF2-40B4-BE49-F238E27FC236}">
              <a16:creationId xmlns:a16="http://schemas.microsoft.com/office/drawing/2014/main" id="{6CE3735F-64A5-4FB1-80F9-46A9C74394A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02" name="Line 230">
          <a:extLst>
            <a:ext uri="{FF2B5EF4-FFF2-40B4-BE49-F238E27FC236}">
              <a16:creationId xmlns:a16="http://schemas.microsoft.com/office/drawing/2014/main" id="{E3A4A35F-EA72-440B-A00F-0689879AD2D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03" name="Line 232">
          <a:extLst>
            <a:ext uri="{FF2B5EF4-FFF2-40B4-BE49-F238E27FC236}">
              <a16:creationId xmlns:a16="http://schemas.microsoft.com/office/drawing/2014/main" id="{833D81AB-3A16-49C3-A221-20C0B02FB99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04" name="Line 233">
          <a:extLst>
            <a:ext uri="{FF2B5EF4-FFF2-40B4-BE49-F238E27FC236}">
              <a16:creationId xmlns:a16="http://schemas.microsoft.com/office/drawing/2014/main" id="{99B43A01-986B-494A-997C-D64E067888C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05" name="Line 235">
          <a:extLst>
            <a:ext uri="{FF2B5EF4-FFF2-40B4-BE49-F238E27FC236}">
              <a16:creationId xmlns:a16="http://schemas.microsoft.com/office/drawing/2014/main" id="{C1E6E631-38C4-4D9A-89FD-C1E1EEFB7F4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06" name="Line 236">
          <a:extLst>
            <a:ext uri="{FF2B5EF4-FFF2-40B4-BE49-F238E27FC236}">
              <a16:creationId xmlns:a16="http://schemas.microsoft.com/office/drawing/2014/main" id="{14846143-329A-458F-91B4-F127F84D7AB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907" name="Line 238">
          <a:extLst>
            <a:ext uri="{FF2B5EF4-FFF2-40B4-BE49-F238E27FC236}">
              <a16:creationId xmlns:a16="http://schemas.microsoft.com/office/drawing/2014/main" id="{02F78860-8A0B-44C3-AB8B-89C8C7B5EF24}"/>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908" name="Line 239">
          <a:extLst>
            <a:ext uri="{FF2B5EF4-FFF2-40B4-BE49-F238E27FC236}">
              <a16:creationId xmlns:a16="http://schemas.microsoft.com/office/drawing/2014/main" id="{E790F815-F23E-4BFC-8E2A-6AF99948C10E}"/>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909" name="Line 240">
          <a:extLst>
            <a:ext uri="{FF2B5EF4-FFF2-40B4-BE49-F238E27FC236}">
              <a16:creationId xmlns:a16="http://schemas.microsoft.com/office/drawing/2014/main" id="{C0EEC912-7451-40F4-820E-6A75CCA21FF8}"/>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910" name="Line 241">
          <a:extLst>
            <a:ext uri="{FF2B5EF4-FFF2-40B4-BE49-F238E27FC236}">
              <a16:creationId xmlns:a16="http://schemas.microsoft.com/office/drawing/2014/main" id="{5E493385-E6F6-4D5F-B5C6-09FD2965F558}"/>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911" name="Line 242">
          <a:extLst>
            <a:ext uri="{FF2B5EF4-FFF2-40B4-BE49-F238E27FC236}">
              <a16:creationId xmlns:a16="http://schemas.microsoft.com/office/drawing/2014/main" id="{4B72CC7A-6F16-49EF-A386-FE21D19101AE}"/>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12" name="Line 250">
          <a:extLst>
            <a:ext uri="{FF2B5EF4-FFF2-40B4-BE49-F238E27FC236}">
              <a16:creationId xmlns:a16="http://schemas.microsoft.com/office/drawing/2014/main" id="{2579DB62-634F-4207-90DE-F032ECE9369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13" name="Line 251">
          <a:extLst>
            <a:ext uri="{FF2B5EF4-FFF2-40B4-BE49-F238E27FC236}">
              <a16:creationId xmlns:a16="http://schemas.microsoft.com/office/drawing/2014/main" id="{95C1C0AB-33B3-4243-9ED2-36A140FBF14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14" name="Line 259">
          <a:extLst>
            <a:ext uri="{FF2B5EF4-FFF2-40B4-BE49-F238E27FC236}">
              <a16:creationId xmlns:a16="http://schemas.microsoft.com/office/drawing/2014/main" id="{3B79E477-39B1-4348-AEDE-0F086A203E3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15" name="Line 260">
          <a:extLst>
            <a:ext uri="{FF2B5EF4-FFF2-40B4-BE49-F238E27FC236}">
              <a16:creationId xmlns:a16="http://schemas.microsoft.com/office/drawing/2014/main" id="{2F78202A-0618-4B6A-8388-69126474935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16" name="Line 263">
          <a:extLst>
            <a:ext uri="{FF2B5EF4-FFF2-40B4-BE49-F238E27FC236}">
              <a16:creationId xmlns:a16="http://schemas.microsoft.com/office/drawing/2014/main" id="{B9B9AC52-842F-47AE-B21C-F57EB0B36D9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17" name="Line 264">
          <a:extLst>
            <a:ext uri="{FF2B5EF4-FFF2-40B4-BE49-F238E27FC236}">
              <a16:creationId xmlns:a16="http://schemas.microsoft.com/office/drawing/2014/main" id="{59C0FD18-3E70-441E-8BB1-5A0147D8597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18" name="Line 222">
          <a:extLst>
            <a:ext uri="{FF2B5EF4-FFF2-40B4-BE49-F238E27FC236}">
              <a16:creationId xmlns:a16="http://schemas.microsoft.com/office/drawing/2014/main" id="{1BBBBF58-31D2-4EB6-B845-1A9791514BF1}"/>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19" name="Line 223">
          <a:extLst>
            <a:ext uri="{FF2B5EF4-FFF2-40B4-BE49-F238E27FC236}">
              <a16:creationId xmlns:a16="http://schemas.microsoft.com/office/drawing/2014/main" id="{1EBBBDDE-0F7D-4B16-A295-8C995B6AA10D}"/>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920" name="Line 224">
          <a:extLst>
            <a:ext uri="{FF2B5EF4-FFF2-40B4-BE49-F238E27FC236}">
              <a16:creationId xmlns:a16="http://schemas.microsoft.com/office/drawing/2014/main" id="{490E93AC-7787-434B-B03F-C170D2A10A7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21" name="Line 226">
          <a:extLst>
            <a:ext uri="{FF2B5EF4-FFF2-40B4-BE49-F238E27FC236}">
              <a16:creationId xmlns:a16="http://schemas.microsoft.com/office/drawing/2014/main" id="{CFDF40DD-2392-449D-9C72-31284A33E05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22" name="Line 227">
          <a:extLst>
            <a:ext uri="{FF2B5EF4-FFF2-40B4-BE49-F238E27FC236}">
              <a16:creationId xmlns:a16="http://schemas.microsoft.com/office/drawing/2014/main" id="{6E27DC2A-9327-4029-B96E-725EE32CA8B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23" name="Line 229">
          <a:extLst>
            <a:ext uri="{FF2B5EF4-FFF2-40B4-BE49-F238E27FC236}">
              <a16:creationId xmlns:a16="http://schemas.microsoft.com/office/drawing/2014/main" id="{33EBB2DC-FFA4-4D2C-8395-DBCB6F22AAD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24" name="Line 230">
          <a:extLst>
            <a:ext uri="{FF2B5EF4-FFF2-40B4-BE49-F238E27FC236}">
              <a16:creationId xmlns:a16="http://schemas.microsoft.com/office/drawing/2014/main" id="{A670AD1A-6ECD-495A-B737-024CC2E4397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25" name="Line 232">
          <a:extLst>
            <a:ext uri="{FF2B5EF4-FFF2-40B4-BE49-F238E27FC236}">
              <a16:creationId xmlns:a16="http://schemas.microsoft.com/office/drawing/2014/main" id="{2E3FFBB0-BE5D-4CE7-9EA7-B3A43710EB4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26" name="Line 233">
          <a:extLst>
            <a:ext uri="{FF2B5EF4-FFF2-40B4-BE49-F238E27FC236}">
              <a16:creationId xmlns:a16="http://schemas.microsoft.com/office/drawing/2014/main" id="{92714198-4037-49E7-944B-845730AA5A2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27" name="Line 235">
          <a:extLst>
            <a:ext uri="{FF2B5EF4-FFF2-40B4-BE49-F238E27FC236}">
              <a16:creationId xmlns:a16="http://schemas.microsoft.com/office/drawing/2014/main" id="{21042CFE-14C8-4470-9A05-158CDC8BA4E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28" name="Line 236">
          <a:extLst>
            <a:ext uri="{FF2B5EF4-FFF2-40B4-BE49-F238E27FC236}">
              <a16:creationId xmlns:a16="http://schemas.microsoft.com/office/drawing/2014/main" id="{742EBA28-D10B-4182-ABC3-7C9F55C0C9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929" name="Line 238">
          <a:extLst>
            <a:ext uri="{FF2B5EF4-FFF2-40B4-BE49-F238E27FC236}">
              <a16:creationId xmlns:a16="http://schemas.microsoft.com/office/drawing/2014/main" id="{F295AFF2-EAA1-4646-A11A-AB33A14C3132}"/>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930" name="Line 239">
          <a:extLst>
            <a:ext uri="{FF2B5EF4-FFF2-40B4-BE49-F238E27FC236}">
              <a16:creationId xmlns:a16="http://schemas.microsoft.com/office/drawing/2014/main" id="{5F217A96-B12B-46B6-ACF4-3289E9AC7EEC}"/>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931" name="Line 240">
          <a:extLst>
            <a:ext uri="{FF2B5EF4-FFF2-40B4-BE49-F238E27FC236}">
              <a16:creationId xmlns:a16="http://schemas.microsoft.com/office/drawing/2014/main" id="{827FF908-0E08-41E9-AD1B-7FCBBDFB6DC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932" name="Line 241">
          <a:extLst>
            <a:ext uri="{FF2B5EF4-FFF2-40B4-BE49-F238E27FC236}">
              <a16:creationId xmlns:a16="http://schemas.microsoft.com/office/drawing/2014/main" id="{4D38D3B5-E51E-4616-9B83-A0864624E6A5}"/>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933" name="Line 242">
          <a:extLst>
            <a:ext uri="{FF2B5EF4-FFF2-40B4-BE49-F238E27FC236}">
              <a16:creationId xmlns:a16="http://schemas.microsoft.com/office/drawing/2014/main" id="{377479BC-3951-4261-B9B6-2793B907F916}"/>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34" name="Line 250">
          <a:extLst>
            <a:ext uri="{FF2B5EF4-FFF2-40B4-BE49-F238E27FC236}">
              <a16:creationId xmlns:a16="http://schemas.microsoft.com/office/drawing/2014/main" id="{C7365B1B-C210-43C9-A094-9BE97215E5B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35" name="Line 251">
          <a:extLst>
            <a:ext uri="{FF2B5EF4-FFF2-40B4-BE49-F238E27FC236}">
              <a16:creationId xmlns:a16="http://schemas.microsoft.com/office/drawing/2014/main" id="{7140E79C-FF13-4BC0-A814-B2BB3B013A5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36" name="Line 259">
          <a:extLst>
            <a:ext uri="{FF2B5EF4-FFF2-40B4-BE49-F238E27FC236}">
              <a16:creationId xmlns:a16="http://schemas.microsoft.com/office/drawing/2014/main" id="{618707AA-F030-40DA-8405-7CD294F64CB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37" name="Line 260">
          <a:extLst>
            <a:ext uri="{FF2B5EF4-FFF2-40B4-BE49-F238E27FC236}">
              <a16:creationId xmlns:a16="http://schemas.microsoft.com/office/drawing/2014/main" id="{CAA85C44-0875-421D-A196-11C657B8702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38" name="Line 263">
          <a:extLst>
            <a:ext uri="{FF2B5EF4-FFF2-40B4-BE49-F238E27FC236}">
              <a16:creationId xmlns:a16="http://schemas.microsoft.com/office/drawing/2014/main" id="{0A6EE99D-2422-4160-B60C-C863628751A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39" name="Line 264">
          <a:extLst>
            <a:ext uri="{FF2B5EF4-FFF2-40B4-BE49-F238E27FC236}">
              <a16:creationId xmlns:a16="http://schemas.microsoft.com/office/drawing/2014/main" id="{930E6FA6-E75A-4008-8FEF-BDEB869E15D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40" name="Line 266">
          <a:extLst>
            <a:ext uri="{FF2B5EF4-FFF2-40B4-BE49-F238E27FC236}">
              <a16:creationId xmlns:a16="http://schemas.microsoft.com/office/drawing/2014/main" id="{F25F8AE1-E0C4-4D3A-9EAE-C0CF797A2E0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1" name="Line 267">
          <a:extLst>
            <a:ext uri="{FF2B5EF4-FFF2-40B4-BE49-F238E27FC236}">
              <a16:creationId xmlns:a16="http://schemas.microsoft.com/office/drawing/2014/main" id="{4B95B0AF-ADFA-4FA6-927E-4A74E3E9FBE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42" name="Line 285">
          <a:extLst>
            <a:ext uri="{FF2B5EF4-FFF2-40B4-BE49-F238E27FC236}">
              <a16:creationId xmlns:a16="http://schemas.microsoft.com/office/drawing/2014/main" id="{5518F693-2F7A-4C9E-BC41-84B3E062055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3" name="Line 286">
          <a:extLst>
            <a:ext uri="{FF2B5EF4-FFF2-40B4-BE49-F238E27FC236}">
              <a16:creationId xmlns:a16="http://schemas.microsoft.com/office/drawing/2014/main" id="{57764F6E-AD19-4589-8CED-18F0A4F5628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44" name="Line 288">
          <a:extLst>
            <a:ext uri="{FF2B5EF4-FFF2-40B4-BE49-F238E27FC236}">
              <a16:creationId xmlns:a16="http://schemas.microsoft.com/office/drawing/2014/main" id="{91154D1F-1887-4D9F-9F5C-0390BD22418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5" name="Line 289">
          <a:extLst>
            <a:ext uri="{FF2B5EF4-FFF2-40B4-BE49-F238E27FC236}">
              <a16:creationId xmlns:a16="http://schemas.microsoft.com/office/drawing/2014/main" id="{F5064988-4145-49E5-A51A-DB6EAEA5ADF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946" name="Line 293">
          <a:extLst>
            <a:ext uri="{FF2B5EF4-FFF2-40B4-BE49-F238E27FC236}">
              <a16:creationId xmlns:a16="http://schemas.microsoft.com/office/drawing/2014/main" id="{484E4727-9752-41F3-856A-2F78E003924D}"/>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7" name="Line 308">
          <a:extLst>
            <a:ext uri="{FF2B5EF4-FFF2-40B4-BE49-F238E27FC236}">
              <a16:creationId xmlns:a16="http://schemas.microsoft.com/office/drawing/2014/main" id="{33679959-54E8-420B-B20A-0192CD3C84C2}"/>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8" name="Line 309">
          <a:extLst>
            <a:ext uri="{FF2B5EF4-FFF2-40B4-BE49-F238E27FC236}">
              <a16:creationId xmlns:a16="http://schemas.microsoft.com/office/drawing/2014/main" id="{A838C8D9-2E3E-4C4F-8CD5-6AB349DC1FA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49" name="Line 333">
          <a:extLst>
            <a:ext uri="{FF2B5EF4-FFF2-40B4-BE49-F238E27FC236}">
              <a16:creationId xmlns:a16="http://schemas.microsoft.com/office/drawing/2014/main" id="{0949DF36-15FB-422D-BB9A-0918BABEA2C8}"/>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50" name="Line 334">
          <a:extLst>
            <a:ext uri="{FF2B5EF4-FFF2-40B4-BE49-F238E27FC236}">
              <a16:creationId xmlns:a16="http://schemas.microsoft.com/office/drawing/2014/main" id="{29E15DB1-4EE9-4EEC-A90F-2565CD16307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51" name="Line 340">
          <a:extLst>
            <a:ext uri="{FF2B5EF4-FFF2-40B4-BE49-F238E27FC236}">
              <a16:creationId xmlns:a16="http://schemas.microsoft.com/office/drawing/2014/main" id="{F89265B6-215C-42B3-B3CF-2593EF9D28D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52" name="Line 341">
          <a:extLst>
            <a:ext uri="{FF2B5EF4-FFF2-40B4-BE49-F238E27FC236}">
              <a16:creationId xmlns:a16="http://schemas.microsoft.com/office/drawing/2014/main" id="{0557281F-3E65-4CBE-A111-DEE0617ED17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53" name="Line 222">
          <a:extLst>
            <a:ext uri="{FF2B5EF4-FFF2-40B4-BE49-F238E27FC236}">
              <a16:creationId xmlns:a16="http://schemas.microsoft.com/office/drawing/2014/main" id="{57314D9D-E580-4776-B882-DB3DD65BB758}"/>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54" name="Line 223">
          <a:extLst>
            <a:ext uri="{FF2B5EF4-FFF2-40B4-BE49-F238E27FC236}">
              <a16:creationId xmlns:a16="http://schemas.microsoft.com/office/drawing/2014/main" id="{84E3DEDB-833D-4228-B5D1-B5750DCBFD7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955" name="Line 224">
          <a:extLst>
            <a:ext uri="{FF2B5EF4-FFF2-40B4-BE49-F238E27FC236}">
              <a16:creationId xmlns:a16="http://schemas.microsoft.com/office/drawing/2014/main" id="{9B18780C-DA2D-40B9-9FF4-F7377F73D064}"/>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56" name="Line 226">
          <a:extLst>
            <a:ext uri="{FF2B5EF4-FFF2-40B4-BE49-F238E27FC236}">
              <a16:creationId xmlns:a16="http://schemas.microsoft.com/office/drawing/2014/main" id="{7E9F5A43-0A50-4569-A779-A001919EE77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57" name="Line 227">
          <a:extLst>
            <a:ext uri="{FF2B5EF4-FFF2-40B4-BE49-F238E27FC236}">
              <a16:creationId xmlns:a16="http://schemas.microsoft.com/office/drawing/2014/main" id="{9662550A-EFED-473E-8205-7BA75609E74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58" name="Line 229">
          <a:extLst>
            <a:ext uri="{FF2B5EF4-FFF2-40B4-BE49-F238E27FC236}">
              <a16:creationId xmlns:a16="http://schemas.microsoft.com/office/drawing/2014/main" id="{956CD5E4-0D0E-4E54-AF9D-6093C486211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59" name="Line 230">
          <a:extLst>
            <a:ext uri="{FF2B5EF4-FFF2-40B4-BE49-F238E27FC236}">
              <a16:creationId xmlns:a16="http://schemas.microsoft.com/office/drawing/2014/main" id="{68176F60-E17D-4353-9E9A-F5F4E3B305D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60" name="Line 232">
          <a:extLst>
            <a:ext uri="{FF2B5EF4-FFF2-40B4-BE49-F238E27FC236}">
              <a16:creationId xmlns:a16="http://schemas.microsoft.com/office/drawing/2014/main" id="{40F10890-ABDA-4152-AC89-DCC8294F617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61" name="Line 233">
          <a:extLst>
            <a:ext uri="{FF2B5EF4-FFF2-40B4-BE49-F238E27FC236}">
              <a16:creationId xmlns:a16="http://schemas.microsoft.com/office/drawing/2014/main" id="{8BDAF3FA-D54B-438B-A9DE-5412BF699EE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62" name="Line 235">
          <a:extLst>
            <a:ext uri="{FF2B5EF4-FFF2-40B4-BE49-F238E27FC236}">
              <a16:creationId xmlns:a16="http://schemas.microsoft.com/office/drawing/2014/main" id="{0E7FF70A-C968-479A-B196-21781D44779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63" name="Line 236">
          <a:extLst>
            <a:ext uri="{FF2B5EF4-FFF2-40B4-BE49-F238E27FC236}">
              <a16:creationId xmlns:a16="http://schemas.microsoft.com/office/drawing/2014/main" id="{E85C31B9-0BC4-47E5-A16E-A0C05B415B3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964" name="Line 238">
          <a:extLst>
            <a:ext uri="{FF2B5EF4-FFF2-40B4-BE49-F238E27FC236}">
              <a16:creationId xmlns:a16="http://schemas.microsoft.com/office/drawing/2014/main" id="{B58C2B2A-12BE-4CA3-8716-D16965A2704E}"/>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965" name="Line 239">
          <a:extLst>
            <a:ext uri="{FF2B5EF4-FFF2-40B4-BE49-F238E27FC236}">
              <a16:creationId xmlns:a16="http://schemas.microsoft.com/office/drawing/2014/main" id="{6709AECF-A3E4-4E25-ACEF-631F8DE33682}"/>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966" name="Line 240">
          <a:extLst>
            <a:ext uri="{FF2B5EF4-FFF2-40B4-BE49-F238E27FC236}">
              <a16:creationId xmlns:a16="http://schemas.microsoft.com/office/drawing/2014/main" id="{4D3E3E2D-558E-4B83-BDB2-D1041E964EF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967" name="Line 241">
          <a:extLst>
            <a:ext uri="{FF2B5EF4-FFF2-40B4-BE49-F238E27FC236}">
              <a16:creationId xmlns:a16="http://schemas.microsoft.com/office/drawing/2014/main" id="{F2D34C12-FEFA-424D-ACA7-E5B762D740ED}"/>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968" name="Line 242">
          <a:extLst>
            <a:ext uri="{FF2B5EF4-FFF2-40B4-BE49-F238E27FC236}">
              <a16:creationId xmlns:a16="http://schemas.microsoft.com/office/drawing/2014/main" id="{342FBC0E-3E9A-45F8-8377-5652D23F9C3D}"/>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69" name="Line 250">
          <a:extLst>
            <a:ext uri="{FF2B5EF4-FFF2-40B4-BE49-F238E27FC236}">
              <a16:creationId xmlns:a16="http://schemas.microsoft.com/office/drawing/2014/main" id="{F9DBFE8B-E8F7-4B4F-82D5-FD8B57701B0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70" name="Line 251">
          <a:extLst>
            <a:ext uri="{FF2B5EF4-FFF2-40B4-BE49-F238E27FC236}">
              <a16:creationId xmlns:a16="http://schemas.microsoft.com/office/drawing/2014/main" id="{36402605-D9EA-4359-85CB-36808CF61D5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71" name="Line 259">
          <a:extLst>
            <a:ext uri="{FF2B5EF4-FFF2-40B4-BE49-F238E27FC236}">
              <a16:creationId xmlns:a16="http://schemas.microsoft.com/office/drawing/2014/main" id="{F2BC6591-8D50-4D05-9BC3-2EB3B4F5B8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72" name="Line 260">
          <a:extLst>
            <a:ext uri="{FF2B5EF4-FFF2-40B4-BE49-F238E27FC236}">
              <a16:creationId xmlns:a16="http://schemas.microsoft.com/office/drawing/2014/main" id="{11A8CB65-177D-4E29-83E6-E8A27EAEC1D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73" name="Line 263">
          <a:extLst>
            <a:ext uri="{FF2B5EF4-FFF2-40B4-BE49-F238E27FC236}">
              <a16:creationId xmlns:a16="http://schemas.microsoft.com/office/drawing/2014/main" id="{24EFD9E5-7BF9-4873-8FE6-968CA18EFEF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74" name="Line 264">
          <a:extLst>
            <a:ext uri="{FF2B5EF4-FFF2-40B4-BE49-F238E27FC236}">
              <a16:creationId xmlns:a16="http://schemas.microsoft.com/office/drawing/2014/main" id="{0F4467A0-9848-40F1-9756-9DB3FE26E53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75" name="Line 222">
          <a:extLst>
            <a:ext uri="{FF2B5EF4-FFF2-40B4-BE49-F238E27FC236}">
              <a16:creationId xmlns:a16="http://schemas.microsoft.com/office/drawing/2014/main" id="{B395FC2B-6443-486E-A9A1-21BA2E9BB409}"/>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76" name="Line 223">
          <a:extLst>
            <a:ext uri="{FF2B5EF4-FFF2-40B4-BE49-F238E27FC236}">
              <a16:creationId xmlns:a16="http://schemas.microsoft.com/office/drawing/2014/main" id="{93330669-D107-4846-BE64-656840BB19F3}"/>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977" name="Line 224">
          <a:extLst>
            <a:ext uri="{FF2B5EF4-FFF2-40B4-BE49-F238E27FC236}">
              <a16:creationId xmlns:a16="http://schemas.microsoft.com/office/drawing/2014/main" id="{46A4DC73-CE05-4A6D-BD5A-3B4ECA7B15E1}"/>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78" name="Line 226">
          <a:extLst>
            <a:ext uri="{FF2B5EF4-FFF2-40B4-BE49-F238E27FC236}">
              <a16:creationId xmlns:a16="http://schemas.microsoft.com/office/drawing/2014/main" id="{18914CF3-2AF3-4C8A-ADE0-C0C64C77F07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79" name="Line 227">
          <a:extLst>
            <a:ext uri="{FF2B5EF4-FFF2-40B4-BE49-F238E27FC236}">
              <a16:creationId xmlns:a16="http://schemas.microsoft.com/office/drawing/2014/main" id="{53664A77-6268-4616-ACA1-AEEB23C5271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80" name="Line 229">
          <a:extLst>
            <a:ext uri="{FF2B5EF4-FFF2-40B4-BE49-F238E27FC236}">
              <a16:creationId xmlns:a16="http://schemas.microsoft.com/office/drawing/2014/main" id="{EAD1EA1D-D6AA-49B9-B5AA-6C924F6612D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81" name="Line 230">
          <a:extLst>
            <a:ext uri="{FF2B5EF4-FFF2-40B4-BE49-F238E27FC236}">
              <a16:creationId xmlns:a16="http://schemas.microsoft.com/office/drawing/2014/main" id="{D1523C1D-C46A-4575-A8F4-53B3FFE2F68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82" name="Line 232">
          <a:extLst>
            <a:ext uri="{FF2B5EF4-FFF2-40B4-BE49-F238E27FC236}">
              <a16:creationId xmlns:a16="http://schemas.microsoft.com/office/drawing/2014/main" id="{A8046133-243C-41F2-8552-C9539546A73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83" name="Line 233">
          <a:extLst>
            <a:ext uri="{FF2B5EF4-FFF2-40B4-BE49-F238E27FC236}">
              <a16:creationId xmlns:a16="http://schemas.microsoft.com/office/drawing/2014/main" id="{4D1C0332-6260-4076-ADFF-B055B1169FD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84" name="Line 235">
          <a:extLst>
            <a:ext uri="{FF2B5EF4-FFF2-40B4-BE49-F238E27FC236}">
              <a16:creationId xmlns:a16="http://schemas.microsoft.com/office/drawing/2014/main" id="{6A647B21-092C-4185-B278-8F908458E30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85" name="Line 236">
          <a:extLst>
            <a:ext uri="{FF2B5EF4-FFF2-40B4-BE49-F238E27FC236}">
              <a16:creationId xmlns:a16="http://schemas.microsoft.com/office/drawing/2014/main" id="{09E02151-4BC3-45B8-8D5B-106CB6E4D3C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986" name="Line 238">
          <a:extLst>
            <a:ext uri="{FF2B5EF4-FFF2-40B4-BE49-F238E27FC236}">
              <a16:creationId xmlns:a16="http://schemas.microsoft.com/office/drawing/2014/main" id="{5159D9A9-F0B8-4EBA-99DD-C00BE8A0595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987" name="Line 239">
          <a:extLst>
            <a:ext uri="{FF2B5EF4-FFF2-40B4-BE49-F238E27FC236}">
              <a16:creationId xmlns:a16="http://schemas.microsoft.com/office/drawing/2014/main" id="{2B750DFC-EB6D-4A5C-8723-DE0B4EC5F8D9}"/>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988" name="Line 240">
          <a:extLst>
            <a:ext uri="{FF2B5EF4-FFF2-40B4-BE49-F238E27FC236}">
              <a16:creationId xmlns:a16="http://schemas.microsoft.com/office/drawing/2014/main" id="{A01331B4-49F1-4405-849A-5323F06B7FDE}"/>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989" name="Line 241">
          <a:extLst>
            <a:ext uri="{FF2B5EF4-FFF2-40B4-BE49-F238E27FC236}">
              <a16:creationId xmlns:a16="http://schemas.microsoft.com/office/drawing/2014/main" id="{5216D9EF-923B-4374-9B3F-6A7A0F5DCD42}"/>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990" name="Line 242">
          <a:extLst>
            <a:ext uri="{FF2B5EF4-FFF2-40B4-BE49-F238E27FC236}">
              <a16:creationId xmlns:a16="http://schemas.microsoft.com/office/drawing/2014/main" id="{C64D3384-E10F-4E3C-B1CC-0764709A7815}"/>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91" name="Line 250">
          <a:extLst>
            <a:ext uri="{FF2B5EF4-FFF2-40B4-BE49-F238E27FC236}">
              <a16:creationId xmlns:a16="http://schemas.microsoft.com/office/drawing/2014/main" id="{09F8F6B6-3A0A-4B2D-BD16-602AD0C568F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92" name="Line 251">
          <a:extLst>
            <a:ext uri="{FF2B5EF4-FFF2-40B4-BE49-F238E27FC236}">
              <a16:creationId xmlns:a16="http://schemas.microsoft.com/office/drawing/2014/main" id="{8D66EC7C-9B68-4F78-A272-14430BEE0C5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93" name="Line 259">
          <a:extLst>
            <a:ext uri="{FF2B5EF4-FFF2-40B4-BE49-F238E27FC236}">
              <a16:creationId xmlns:a16="http://schemas.microsoft.com/office/drawing/2014/main" id="{5AF35135-5626-4940-B7F8-50C54BEC6CB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94" name="Line 260">
          <a:extLst>
            <a:ext uri="{FF2B5EF4-FFF2-40B4-BE49-F238E27FC236}">
              <a16:creationId xmlns:a16="http://schemas.microsoft.com/office/drawing/2014/main" id="{6C58E890-0E32-45AE-BC2E-FC2C740EE7F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95" name="Line 263">
          <a:extLst>
            <a:ext uri="{FF2B5EF4-FFF2-40B4-BE49-F238E27FC236}">
              <a16:creationId xmlns:a16="http://schemas.microsoft.com/office/drawing/2014/main" id="{6AED6F3C-9A8B-4AD1-ADDE-6E57DF5F367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96" name="Line 264">
          <a:extLst>
            <a:ext uri="{FF2B5EF4-FFF2-40B4-BE49-F238E27FC236}">
              <a16:creationId xmlns:a16="http://schemas.microsoft.com/office/drawing/2014/main" id="{8A7208BD-35ED-4809-B963-8037508A648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997" name="Line 266">
          <a:extLst>
            <a:ext uri="{FF2B5EF4-FFF2-40B4-BE49-F238E27FC236}">
              <a16:creationId xmlns:a16="http://schemas.microsoft.com/office/drawing/2014/main" id="{C8FE6D20-BDDB-4D54-83C7-D9D8B26E55A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998" name="Line 267">
          <a:extLst>
            <a:ext uri="{FF2B5EF4-FFF2-40B4-BE49-F238E27FC236}">
              <a16:creationId xmlns:a16="http://schemas.microsoft.com/office/drawing/2014/main" id="{750DB2C7-FABA-45BB-916F-054810F9F9D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999" name="Line 222">
          <a:extLst>
            <a:ext uri="{FF2B5EF4-FFF2-40B4-BE49-F238E27FC236}">
              <a16:creationId xmlns:a16="http://schemas.microsoft.com/office/drawing/2014/main" id="{330CA057-6259-41B0-BA25-BFEF58FFAC73}"/>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00" name="Line 223">
          <a:extLst>
            <a:ext uri="{FF2B5EF4-FFF2-40B4-BE49-F238E27FC236}">
              <a16:creationId xmlns:a16="http://schemas.microsoft.com/office/drawing/2014/main" id="{28FD8827-FF8E-4CD4-8ED1-8D90E4A51259}"/>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01" name="Line 224">
          <a:extLst>
            <a:ext uri="{FF2B5EF4-FFF2-40B4-BE49-F238E27FC236}">
              <a16:creationId xmlns:a16="http://schemas.microsoft.com/office/drawing/2014/main" id="{87E0599D-A655-4ECA-9512-EC48233B6AEA}"/>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02" name="Line 226">
          <a:extLst>
            <a:ext uri="{FF2B5EF4-FFF2-40B4-BE49-F238E27FC236}">
              <a16:creationId xmlns:a16="http://schemas.microsoft.com/office/drawing/2014/main" id="{D7E59F49-459A-4597-A40C-8F55F957575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03" name="Line 227">
          <a:extLst>
            <a:ext uri="{FF2B5EF4-FFF2-40B4-BE49-F238E27FC236}">
              <a16:creationId xmlns:a16="http://schemas.microsoft.com/office/drawing/2014/main" id="{AE961B80-460E-4853-9B61-E2502955FD4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04" name="Line 229">
          <a:extLst>
            <a:ext uri="{FF2B5EF4-FFF2-40B4-BE49-F238E27FC236}">
              <a16:creationId xmlns:a16="http://schemas.microsoft.com/office/drawing/2014/main" id="{017C14D5-E1B5-4D81-B6BB-7026C50313A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05" name="Line 230">
          <a:extLst>
            <a:ext uri="{FF2B5EF4-FFF2-40B4-BE49-F238E27FC236}">
              <a16:creationId xmlns:a16="http://schemas.microsoft.com/office/drawing/2014/main" id="{2A090B4D-C408-4DEE-B4AF-62505399D9E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06" name="Line 232">
          <a:extLst>
            <a:ext uri="{FF2B5EF4-FFF2-40B4-BE49-F238E27FC236}">
              <a16:creationId xmlns:a16="http://schemas.microsoft.com/office/drawing/2014/main" id="{BFE67425-3859-4DC8-B30A-7CF4A8A505F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07" name="Line 233">
          <a:extLst>
            <a:ext uri="{FF2B5EF4-FFF2-40B4-BE49-F238E27FC236}">
              <a16:creationId xmlns:a16="http://schemas.microsoft.com/office/drawing/2014/main" id="{C47A68AC-21D4-4E13-A6B1-E54997F59CB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08" name="Line 235">
          <a:extLst>
            <a:ext uri="{FF2B5EF4-FFF2-40B4-BE49-F238E27FC236}">
              <a16:creationId xmlns:a16="http://schemas.microsoft.com/office/drawing/2014/main" id="{BE5E9A14-364E-47DC-8D46-AED661F4F87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09" name="Line 236">
          <a:extLst>
            <a:ext uri="{FF2B5EF4-FFF2-40B4-BE49-F238E27FC236}">
              <a16:creationId xmlns:a16="http://schemas.microsoft.com/office/drawing/2014/main" id="{682C8ECE-5E1B-40A0-B9D1-466451977E7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010" name="Line 238">
          <a:extLst>
            <a:ext uri="{FF2B5EF4-FFF2-40B4-BE49-F238E27FC236}">
              <a16:creationId xmlns:a16="http://schemas.microsoft.com/office/drawing/2014/main" id="{4E004723-71D3-4D37-A742-680E1BED8102}"/>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011" name="Line 239">
          <a:extLst>
            <a:ext uri="{FF2B5EF4-FFF2-40B4-BE49-F238E27FC236}">
              <a16:creationId xmlns:a16="http://schemas.microsoft.com/office/drawing/2014/main" id="{D9005A5B-8F41-477F-B17C-D6CC5BFCC704}"/>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012" name="Line 240">
          <a:extLst>
            <a:ext uri="{FF2B5EF4-FFF2-40B4-BE49-F238E27FC236}">
              <a16:creationId xmlns:a16="http://schemas.microsoft.com/office/drawing/2014/main" id="{5926FE3D-EF83-4CC6-BF18-EF22850F803D}"/>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013" name="Line 241">
          <a:extLst>
            <a:ext uri="{FF2B5EF4-FFF2-40B4-BE49-F238E27FC236}">
              <a16:creationId xmlns:a16="http://schemas.microsoft.com/office/drawing/2014/main" id="{6B0BB4A4-1A30-409C-BE60-C0E1DBD35679}"/>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014" name="Line 242">
          <a:extLst>
            <a:ext uri="{FF2B5EF4-FFF2-40B4-BE49-F238E27FC236}">
              <a16:creationId xmlns:a16="http://schemas.microsoft.com/office/drawing/2014/main" id="{0E21616E-B234-4B9E-B932-60F7C17FD57A}"/>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15" name="Line 250">
          <a:extLst>
            <a:ext uri="{FF2B5EF4-FFF2-40B4-BE49-F238E27FC236}">
              <a16:creationId xmlns:a16="http://schemas.microsoft.com/office/drawing/2014/main" id="{ACC9E713-4D67-49AA-B302-7A9653CF658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16" name="Line 251">
          <a:extLst>
            <a:ext uri="{FF2B5EF4-FFF2-40B4-BE49-F238E27FC236}">
              <a16:creationId xmlns:a16="http://schemas.microsoft.com/office/drawing/2014/main" id="{E576D6AF-A2CC-483E-9CA9-EA398EADD90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17" name="Line 259">
          <a:extLst>
            <a:ext uri="{FF2B5EF4-FFF2-40B4-BE49-F238E27FC236}">
              <a16:creationId xmlns:a16="http://schemas.microsoft.com/office/drawing/2014/main" id="{A904F0FC-41EC-4974-A84D-06CB150597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18" name="Line 260">
          <a:extLst>
            <a:ext uri="{FF2B5EF4-FFF2-40B4-BE49-F238E27FC236}">
              <a16:creationId xmlns:a16="http://schemas.microsoft.com/office/drawing/2014/main" id="{7BE778FD-DD4B-4DC9-8573-73E89E32C09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19" name="Line 263">
          <a:extLst>
            <a:ext uri="{FF2B5EF4-FFF2-40B4-BE49-F238E27FC236}">
              <a16:creationId xmlns:a16="http://schemas.microsoft.com/office/drawing/2014/main" id="{569E4D44-81C5-41F3-A636-4370703B508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20" name="Line 264">
          <a:extLst>
            <a:ext uri="{FF2B5EF4-FFF2-40B4-BE49-F238E27FC236}">
              <a16:creationId xmlns:a16="http://schemas.microsoft.com/office/drawing/2014/main" id="{D3AE3E2A-5C3E-463D-AAB3-2D0BAFBAAC7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21" name="Line 222">
          <a:extLst>
            <a:ext uri="{FF2B5EF4-FFF2-40B4-BE49-F238E27FC236}">
              <a16:creationId xmlns:a16="http://schemas.microsoft.com/office/drawing/2014/main" id="{EEED229E-9693-4140-BE55-4426AC28A681}"/>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22" name="Line 223">
          <a:extLst>
            <a:ext uri="{FF2B5EF4-FFF2-40B4-BE49-F238E27FC236}">
              <a16:creationId xmlns:a16="http://schemas.microsoft.com/office/drawing/2014/main" id="{E8302926-2E91-469A-BA25-4409358B5A97}"/>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23" name="Line 224">
          <a:extLst>
            <a:ext uri="{FF2B5EF4-FFF2-40B4-BE49-F238E27FC236}">
              <a16:creationId xmlns:a16="http://schemas.microsoft.com/office/drawing/2014/main" id="{33C15443-BE48-470E-8095-D65D0871131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24" name="Line 226">
          <a:extLst>
            <a:ext uri="{FF2B5EF4-FFF2-40B4-BE49-F238E27FC236}">
              <a16:creationId xmlns:a16="http://schemas.microsoft.com/office/drawing/2014/main" id="{5612000C-B752-4161-B2F6-350B39A141B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25" name="Line 227">
          <a:extLst>
            <a:ext uri="{FF2B5EF4-FFF2-40B4-BE49-F238E27FC236}">
              <a16:creationId xmlns:a16="http://schemas.microsoft.com/office/drawing/2014/main" id="{F7DB5852-B295-469F-A22E-7484C19D354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26" name="Line 229">
          <a:extLst>
            <a:ext uri="{FF2B5EF4-FFF2-40B4-BE49-F238E27FC236}">
              <a16:creationId xmlns:a16="http://schemas.microsoft.com/office/drawing/2014/main" id="{DA398222-B90E-469B-97AD-74246E3E86D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27" name="Line 230">
          <a:extLst>
            <a:ext uri="{FF2B5EF4-FFF2-40B4-BE49-F238E27FC236}">
              <a16:creationId xmlns:a16="http://schemas.microsoft.com/office/drawing/2014/main" id="{BCA64B1A-3723-45C0-B5D0-2C040E8A7E9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28" name="Line 232">
          <a:extLst>
            <a:ext uri="{FF2B5EF4-FFF2-40B4-BE49-F238E27FC236}">
              <a16:creationId xmlns:a16="http://schemas.microsoft.com/office/drawing/2014/main" id="{DA3CA54F-9557-40F6-9100-977C45271C0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29" name="Line 233">
          <a:extLst>
            <a:ext uri="{FF2B5EF4-FFF2-40B4-BE49-F238E27FC236}">
              <a16:creationId xmlns:a16="http://schemas.microsoft.com/office/drawing/2014/main" id="{CD647873-2E73-4A54-8216-B5AACB7D762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30" name="Line 235">
          <a:extLst>
            <a:ext uri="{FF2B5EF4-FFF2-40B4-BE49-F238E27FC236}">
              <a16:creationId xmlns:a16="http://schemas.microsoft.com/office/drawing/2014/main" id="{87393267-397F-406C-A5EA-7E0D583DF4D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31" name="Line 236">
          <a:extLst>
            <a:ext uri="{FF2B5EF4-FFF2-40B4-BE49-F238E27FC236}">
              <a16:creationId xmlns:a16="http://schemas.microsoft.com/office/drawing/2014/main" id="{2A1F829F-7D00-4F55-B7E8-E24151FBD9A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032" name="Line 238">
          <a:extLst>
            <a:ext uri="{FF2B5EF4-FFF2-40B4-BE49-F238E27FC236}">
              <a16:creationId xmlns:a16="http://schemas.microsoft.com/office/drawing/2014/main" id="{AB81838A-CF94-477B-9AC7-3DD8A8D78687}"/>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033" name="Line 239">
          <a:extLst>
            <a:ext uri="{FF2B5EF4-FFF2-40B4-BE49-F238E27FC236}">
              <a16:creationId xmlns:a16="http://schemas.microsoft.com/office/drawing/2014/main" id="{6451ED20-C5AC-4E8F-A92C-9A0EAE4413A3}"/>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034" name="Line 240">
          <a:extLst>
            <a:ext uri="{FF2B5EF4-FFF2-40B4-BE49-F238E27FC236}">
              <a16:creationId xmlns:a16="http://schemas.microsoft.com/office/drawing/2014/main" id="{6C516545-1051-4BC5-BEC8-6B4C3B1D528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035" name="Line 241">
          <a:extLst>
            <a:ext uri="{FF2B5EF4-FFF2-40B4-BE49-F238E27FC236}">
              <a16:creationId xmlns:a16="http://schemas.microsoft.com/office/drawing/2014/main" id="{BB0CA7F0-3506-4886-9EC8-8161C5817BF6}"/>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036" name="Line 242">
          <a:extLst>
            <a:ext uri="{FF2B5EF4-FFF2-40B4-BE49-F238E27FC236}">
              <a16:creationId xmlns:a16="http://schemas.microsoft.com/office/drawing/2014/main" id="{E5359E8A-3554-4644-89F5-B586D5C68BE6}"/>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37" name="Line 250">
          <a:extLst>
            <a:ext uri="{FF2B5EF4-FFF2-40B4-BE49-F238E27FC236}">
              <a16:creationId xmlns:a16="http://schemas.microsoft.com/office/drawing/2014/main" id="{CA35B9CA-F929-442B-96DD-85960858431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38" name="Line 251">
          <a:extLst>
            <a:ext uri="{FF2B5EF4-FFF2-40B4-BE49-F238E27FC236}">
              <a16:creationId xmlns:a16="http://schemas.microsoft.com/office/drawing/2014/main" id="{0F09E31E-C430-467D-99CE-504BB7EA6A9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39" name="Line 259">
          <a:extLst>
            <a:ext uri="{FF2B5EF4-FFF2-40B4-BE49-F238E27FC236}">
              <a16:creationId xmlns:a16="http://schemas.microsoft.com/office/drawing/2014/main" id="{D4F8702A-B973-4EEB-B41E-C2A340B6E08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0" name="Line 260">
          <a:extLst>
            <a:ext uri="{FF2B5EF4-FFF2-40B4-BE49-F238E27FC236}">
              <a16:creationId xmlns:a16="http://schemas.microsoft.com/office/drawing/2014/main" id="{5706C0D8-E888-4C6B-91B9-7CA282BB5CF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41" name="Line 263">
          <a:extLst>
            <a:ext uri="{FF2B5EF4-FFF2-40B4-BE49-F238E27FC236}">
              <a16:creationId xmlns:a16="http://schemas.microsoft.com/office/drawing/2014/main" id="{1E24373E-2626-4862-A923-87A77008D2C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2" name="Line 264">
          <a:extLst>
            <a:ext uri="{FF2B5EF4-FFF2-40B4-BE49-F238E27FC236}">
              <a16:creationId xmlns:a16="http://schemas.microsoft.com/office/drawing/2014/main" id="{F3EF033B-CE39-496D-9A9B-AEB1C2DD68C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43" name="Line 266">
          <a:extLst>
            <a:ext uri="{FF2B5EF4-FFF2-40B4-BE49-F238E27FC236}">
              <a16:creationId xmlns:a16="http://schemas.microsoft.com/office/drawing/2014/main" id="{06FCFEA9-C7E6-4ED2-BA8D-141D61860DE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4" name="Line 267">
          <a:extLst>
            <a:ext uri="{FF2B5EF4-FFF2-40B4-BE49-F238E27FC236}">
              <a16:creationId xmlns:a16="http://schemas.microsoft.com/office/drawing/2014/main" id="{0C5F0D38-E6D2-44A5-996E-FCF81A9B940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45" name="Line 285">
          <a:extLst>
            <a:ext uri="{FF2B5EF4-FFF2-40B4-BE49-F238E27FC236}">
              <a16:creationId xmlns:a16="http://schemas.microsoft.com/office/drawing/2014/main" id="{3B29CEC1-685E-4A27-9728-1E3FD26ACC4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6" name="Line 286">
          <a:extLst>
            <a:ext uri="{FF2B5EF4-FFF2-40B4-BE49-F238E27FC236}">
              <a16:creationId xmlns:a16="http://schemas.microsoft.com/office/drawing/2014/main" id="{D0249D81-C33B-487A-9729-289427190E8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47" name="Line 288">
          <a:extLst>
            <a:ext uri="{FF2B5EF4-FFF2-40B4-BE49-F238E27FC236}">
              <a16:creationId xmlns:a16="http://schemas.microsoft.com/office/drawing/2014/main" id="{7CB6E445-FD4E-4FA9-8C35-4DF78E0BAD2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8" name="Line 289">
          <a:extLst>
            <a:ext uri="{FF2B5EF4-FFF2-40B4-BE49-F238E27FC236}">
              <a16:creationId xmlns:a16="http://schemas.microsoft.com/office/drawing/2014/main" id="{DAE5E909-2435-44FA-B271-A21B34318F8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49" name="Line 308">
          <a:extLst>
            <a:ext uri="{FF2B5EF4-FFF2-40B4-BE49-F238E27FC236}">
              <a16:creationId xmlns:a16="http://schemas.microsoft.com/office/drawing/2014/main" id="{92B821F2-99A8-4B6A-B236-3A7FD0F737B8}"/>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50" name="Line 309">
          <a:extLst>
            <a:ext uri="{FF2B5EF4-FFF2-40B4-BE49-F238E27FC236}">
              <a16:creationId xmlns:a16="http://schemas.microsoft.com/office/drawing/2014/main" id="{73E6DEC4-E445-49DA-AEBA-B44EE37009A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51" name="Line 333">
          <a:extLst>
            <a:ext uri="{FF2B5EF4-FFF2-40B4-BE49-F238E27FC236}">
              <a16:creationId xmlns:a16="http://schemas.microsoft.com/office/drawing/2014/main" id="{0138FDFE-84CA-47C2-B271-DDA5BB00F879}"/>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52" name="Line 334">
          <a:extLst>
            <a:ext uri="{FF2B5EF4-FFF2-40B4-BE49-F238E27FC236}">
              <a16:creationId xmlns:a16="http://schemas.microsoft.com/office/drawing/2014/main" id="{7ED9905D-5F2B-4A10-8B3F-3E6F93F3B34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53" name="Line 340">
          <a:extLst>
            <a:ext uri="{FF2B5EF4-FFF2-40B4-BE49-F238E27FC236}">
              <a16:creationId xmlns:a16="http://schemas.microsoft.com/office/drawing/2014/main" id="{49313B09-B9E8-4472-83DA-99E482D03F8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54" name="Line 341">
          <a:extLst>
            <a:ext uri="{FF2B5EF4-FFF2-40B4-BE49-F238E27FC236}">
              <a16:creationId xmlns:a16="http://schemas.microsoft.com/office/drawing/2014/main" id="{7FADEF44-8507-47FC-B84B-04CEDE4EB8C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447675</xdr:colOff>
      <xdr:row>0</xdr:row>
      <xdr:rowOff>209550</xdr:rowOff>
    </xdr:to>
    <xdr:sp macro="" textlink="">
      <xdr:nvSpPr>
        <xdr:cNvPr id="1055" name="Line 248">
          <a:extLst>
            <a:ext uri="{FF2B5EF4-FFF2-40B4-BE49-F238E27FC236}">
              <a16:creationId xmlns:a16="http://schemas.microsoft.com/office/drawing/2014/main" id="{0E57ABF8-2A39-4C15-9EBA-9C664C6BC800}"/>
            </a:ext>
          </a:extLst>
        </xdr:cNvPr>
        <xdr:cNvSpPr>
          <a:spLocks noChangeShapeType="1"/>
        </xdr:cNvSpPr>
      </xdr:nvSpPr>
      <xdr:spPr bwMode="auto">
        <a:xfrm>
          <a:off x="6610350" y="209550"/>
          <a:ext cx="1238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438150</xdr:colOff>
      <xdr:row>0</xdr:row>
      <xdr:rowOff>209550</xdr:rowOff>
    </xdr:to>
    <xdr:sp macro="" textlink="">
      <xdr:nvSpPr>
        <xdr:cNvPr id="1056" name="Line 248">
          <a:extLst>
            <a:ext uri="{FF2B5EF4-FFF2-40B4-BE49-F238E27FC236}">
              <a16:creationId xmlns:a16="http://schemas.microsoft.com/office/drawing/2014/main" id="{C7610233-625D-4E91-B19F-5AFEAF40DD11}"/>
            </a:ext>
          </a:extLst>
        </xdr:cNvPr>
        <xdr:cNvSpPr>
          <a:spLocks noChangeShapeType="1"/>
        </xdr:cNvSpPr>
      </xdr:nvSpPr>
      <xdr:spPr bwMode="auto">
        <a:xfrm flipH="1">
          <a:off x="6610350" y="209550"/>
          <a:ext cx="114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57" name="Line 340">
          <a:extLst>
            <a:ext uri="{FF2B5EF4-FFF2-40B4-BE49-F238E27FC236}">
              <a16:creationId xmlns:a16="http://schemas.microsoft.com/office/drawing/2014/main" id="{DBA13272-BF00-41F9-A139-91AC4838F01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58" name="Line 341">
          <a:extLst>
            <a:ext uri="{FF2B5EF4-FFF2-40B4-BE49-F238E27FC236}">
              <a16:creationId xmlns:a16="http://schemas.microsoft.com/office/drawing/2014/main" id="{527887D5-81CA-4660-96F5-3A1B24AF7FE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59" name="Line 340">
          <a:extLst>
            <a:ext uri="{FF2B5EF4-FFF2-40B4-BE49-F238E27FC236}">
              <a16:creationId xmlns:a16="http://schemas.microsoft.com/office/drawing/2014/main" id="{13B54258-03B0-455D-B7C8-A2EE2B97C45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0" name="Line 341">
          <a:extLst>
            <a:ext uri="{FF2B5EF4-FFF2-40B4-BE49-F238E27FC236}">
              <a16:creationId xmlns:a16="http://schemas.microsoft.com/office/drawing/2014/main" id="{234907B4-18FB-4377-A7DD-C18D7D9F704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61" name="Line 340">
          <a:extLst>
            <a:ext uri="{FF2B5EF4-FFF2-40B4-BE49-F238E27FC236}">
              <a16:creationId xmlns:a16="http://schemas.microsoft.com/office/drawing/2014/main" id="{5EFAA7F7-1F69-4E96-BED5-ECFD2582129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2" name="Line 341">
          <a:extLst>
            <a:ext uri="{FF2B5EF4-FFF2-40B4-BE49-F238E27FC236}">
              <a16:creationId xmlns:a16="http://schemas.microsoft.com/office/drawing/2014/main" id="{B66AEEBC-D8B1-49AC-9FBD-25EFE9B78D9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3" name="Line 333">
          <a:extLst>
            <a:ext uri="{FF2B5EF4-FFF2-40B4-BE49-F238E27FC236}">
              <a16:creationId xmlns:a16="http://schemas.microsoft.com/office/drawing/2014/main" id="{851D228F-0034-4F15-89A3-B31ACC6903E4}"/>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4" name="Line 334">
          <a:extLst>
            <a:ext uri="{FF2B5EF4-FFF2-40B4-BE49-F238E27FC236}">
              <a16:creationId xmlns:a16="http://schemas.microsoft.com/office/drawing/2014/main" id="{3C001ABB-01AA-4B7D-950F-DBB653AA58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5" name="Line 333">
          <a:extLst>
            <a:ext uri="{FF2B5EF4-FFF2-40B4-BE49-F238E27FC236}">
              <a16:creationId xmlns:a16="http://schemas.microsoft.com/office/drawing/2014/main" id="{ADA6B0E2-A787-40A7-8BA2-93540B7A3224}"/>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6" name="Line 334">
          <a:extLst>
            <a:ext uri="{FF2B5EF4-FFF2-40B4-BE49-F238E27FC236}">
              <a16:creationId xmlns:a16="http://schemas.microsoft.com/office/drawing/2014/main" id="{5E19C581-DD0C-4958-84EA-4CB1F0E83C5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7" name="Line 333">
          <a:extLst>
            <a:ext uri="{FF2B5EF4-FFF2-40B4-BE49-F238E27FC236}">
              <a16:creationId xmlns:a16="http://schemas.microsoft.com/office/drawing/2014/main" id="{E39D6170-34D0-4E07-A59F-389B790AF151}"/>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68" name="Line 334">
          <a:extLst>
            <a:ext uri="{FF2B5EF4-FFF2-40B4-BE49-F238E27FC236}">
              <a16:creationId xmlns:a16="http://schemas.microsoft.com/office/drawing/2014/main" id="{B56AE4C4-E390-44FE-8A88-2D48A3CB4D4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69" name="Line 222">
          <a:extLst>
            <a:ext uri="{FF2B5EF4-FFF2-40B4-BE49-F238E27FC236}">
              <a16:creationId xmlns:a16="http://schemas.microsoft.com/office/drawing/2014/main" id="{F0CA099A-1BDB-4436-BD98-AD576DD98D4A}"/>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70" name="Line 223">
          <a:extLst>
            <a:ext uri="{FF2B5EF4-FFF2-40B4-BE49-F238E27FC236}">
              <a16:creationId xmlns:a16="http://schemas.microsoft.com/office/drawing/2014/main" id="{32286929-33F9-40DF-8275-FD9E3BA0DCD2}"/>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71" name="Line 224">
          <a:extLst>
            <a:ext uri="{FF2B5EF4-FFF2-40B4-BE49-F238E27FC236}">
              <a16:creationId xmlns:a16="http://schemas.microsoft.com/office/drawing/2014/main" id="{FE1E68A7-F6D6-4F51-B3C0-25698B8E3876}"/>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72" name="Line 226">
          <a:extLst>
            <a:ext uri="{FF2B5EF4-FFF2-40B4-BE49-F238E27FC236}">
              <a16:creationId xmlns:a16="http://schemas.microsoft.com/office/drawing/2014/main" id="{18283E49-52D2-404B-B707-F7550E30630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73" name="Line 227">
          <a:extLst>
            <a:ext uri="{FF2B5EF4-FFF2-40B4-BE49-F238E27FC236}">
              <a16:creationId xmlns:a16="http://schemas.microsoft.com/office/drawing/2014/main" id="{1F17C725-919E-4D21-B97B-D78D914B3BD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74" name="Line 229">
          <a:extLst>
            <a:ext uri="{FF2B5EF4-FFF2-40B4-BE49-F238E27FC236}">
              <a16:creationId xmlns:a16="http://schemas.microsoft.com/office/drawing/2014/main" id="{076C51AB-4FED-41D5-B650-B1672F6E5E1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75" name="Line 222">
          <a:extLst>
            <a:ext uri="{FF2B5EF4-FFF2-40B4-BE49-F238E27FC236}">
              <a16:creationId xmlns:a16="http://schemas.microsoft.com/office/drawing/2014/main" id="{4DEF3E96-A7C7-443B-9EBA-03D5B959A54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76" name="Line 223">
          <a:extLst>
            <a:ext uri="{FF2B5EF4-FFF2-40B4-BE49-F238E27FC236}">
              <a16:creationId xmlns:a16="http://schemas.microsoft.com/office/drawing/2014/main" id="{46847881-36DD-4C8D-AA8C-1755B4CD8D78}"/>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77" name="Line 224">
          <a:extLst>
            <a:ext uri="{FF2B5EF4-FFF2-40B4-BE49-F238E27FC236}">
              <a16:creationId xmlns:a16="http://schemas.microsoft.com/office/drawing/2014/main" id="{D0BFAC91-3E09-4945-A749-D4BED6A787C3}"/>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78" name="Line 226">
          <a:extLst>
            <a:ext uri="{FF2B5EF4-FFF2-40B4-BE49-F238E27FC236}">
              <a16:creationId xmlns:a16="http://schemas.microsoft.com/office/drawing/2014/main" id="{6A28D5B7-215E-4044-A80C-ABC49712E06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79" name="Line 227">
          <a:extLst>
            <a:ext uri="{FF2B5EF4-FFF2-40B4-BE49-F238E27FC236}">
              <a16:creationId xmlns:a16="http://schemas.microsoft.com/office/drawing/2014/main" id="{7A01385B-E957-47C6-9FB0-B2F1A4AEDFA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80" name="Line 229">
          <a:extLst>
            <a:ext uri="{FF2B5EF4-FFF2-40B4-BE49-F238E27FC236}">
              <a16:creationId xmlns:a16="http://schemas.microsoft.com/office/drawing/2014/main" id="{7D5E7E7B-AC6A-4E2D-B9D8-1706E13356A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81" name="Line 230">
          <a:extLst>
            <a:ext uri="{FF2B5EF4-FFF2-40B4-BE49-F238E27FC236}">
              <a16:creationId xmlns:a16="http://schemas.microsoft.com/office/drawing/2014/main" id="{9E84BC23-9C85-43EC-9E49-A8F7FD2CEC4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82" name="Line 232">
          <a:extLst>
            <a:ext uri="{FF2B5EF4-FFF2-40B4-BE49-F238E27FC236}">
              <a16:creationId xmlns:a16="http://schemas.microsoft.com/office/drawing/2014/main" id="{2CAEE232-ABA2-4CD4-90BC-99A15FE5DFA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83" name="Line 233">
          <a:extLst>
            <a:ext uri="{FF2B5EF4-FFF2-40B4-BE49-F238E27FC236}">
              <a16:creationId xmlns:a16="http://schemas.microsoft.com/office/drawing/2014/main" id="{3B08B976-5CFB-440F-9373-CA24A71BBDC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84" name="Line 235">
          <a:extLst>
            <a:ext uri="{FF2B5EF4-FFF2-40B4-BE49-F238E27FC236}">
              <a16:creationId xmlns:a16="http://schemas.microsoft.com/office/drawing/2014/main" id="{3707599C-255E-4032-9754-122667552AF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85" name="Line 236">
          <a:extLst>
            <a:ext uri="{FF2B5EF4-FFF2-40B4-BE49-F238E27FC236}">
              <a16:creationId xmlns:a16="http://schemas.microsoft.com/office/drawing/2014/main" id="{6FE10A40-40DB-4224-82E9-648E4629333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086" name="Line 238">
          <a:extLst>
            <a:ext uri="{FF2B5EF4-FFF2-40B4-BE49-F238E27FC236}">
              <a16:creationId xmlns:a16="http://schemas.microsoft.com/office/drawing/2014/main" id="{B24CA60F-9B21-44C3-B725-5F28731B6E28}"/>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087" name="Line 239">
          <a:extLst>
            <a:ext uri="{FF2B5EF4-FFF2-40B4-BE49-F238E27FC236}">
              <a16:creationId xmlns:a16="http://schemas.microsoft.com/office/drawing/2014/main" id="{A9ED1AD9-76B7-4741-A559-8384D4AB0F84}"/>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088" name="Line 240">
          <a:extLst>
            <a:ext uri="{FF2B5EF4-FFF2-40B4-BE49-F238E27FC236}">
              <a16:creationId xmlns:a16="http://schemas.microsoft.com/office/drawing/2014/main" id="{9B40B788-8209-4427-8389-D7E499CC2ABA}"/>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089" name="Line 241">
          <a:extLst>
            <a:ext uri="{FF2B5EF4-FFF2-40B4-BE49-F238E27FC236}">
              <a16:creationId xmlns:a16="http://schemas.microsoft.com/office/drawing/2014/main" id="{0472BF77-E03E-47DF-9E4F-C25CFABF8EFD}"/>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090" name="Line 242">
          <a:extLst>
            <a:ext uri="{FF2B5EF4-FFF2-40B4-BE49-F238E27FC236}">
              <a16:creationId xmlns:a16="http://schemas.microsoft.com/office/drawing/2014/main" id="{0DCC1DF9-8CFC-44C5-914D-E85508C43953}"/>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91" name="Line 250">
          <a:extLst>
            <a:ext uri="{FF2B5EF4-FFF2-40B4-BE49-F238E27FC236}">
              <a16:creationId xmlns:a16="http://schemas.microsoft.com/office/drawing/2014/main" id="{0EB83C9B-B657-493A-82CA-BECDB31EE38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92" name="Line 251">
          <a:extLst>
            <a:ext uri="{FF2B5EF4-FFF2-40B4-BE49-F238E27FC236}">
              <a16:creationId xmlns:a16="http://schemas.microsoft.com/office/drawing/2014/main" id="{E2CA7C50-63BD-48B2-B81B-E4B1C16AF57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93" name="Line 259">
          <a:extLst>
            <a:ext uri="{FF2B5EF4-FFF2-40B4-BE49-F238E27FC236}">
              <a16:creationId xmlns:a16="http://schemas.microsoft.com/office/drawing/2014/main" id="{C1C1D599-3DC8-42D3-918C-7FB0405457A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94" name="Line 260">
          <a:extLst>
            <a:ext uri="{FF2B5EF4-FFF2-40B4-BE49-F238E27FC236}">
              <a16:creationId xmlns:a16="http://schemas.microsoft.com/office/drawing/2014/main" id="{A59057C8-CAE5-440E-AD70-47BC331230E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095" name="Line 263">
          <a:extLst>
            <a:ext uri="{FF2B5EF4-FFF2-40B4-BE49-F238E27FC236}">
              <a16:creationId xmlns:a16="http://schemas.microsoft.com/office/drawing/2014/main" id="{3447B095-F54F-4CE7-A0F9-4C4FC81C55C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096" name="Line 264">
          <a:extLst>
            <a:ext uri="{FF2B5EF4-FFF2-40B4-BE49-F238E27FC236}">
              <a16:creationId xmlns:a16="http://schemas.microsoft.com/office/drawing/2014/main" id="{F24CB7D7-B250-4BBF-9CB9-FB4556B073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97" name="Line 222">
          <a:extLst>
            <a:ext uri="{FF2B5EF4-FFF2-40B4-BE49-F238E27FC236}">
              <a16:creationId xmlns:a16="http://schemas.microsoft.com/office/drawing/2014/main" id="{6EE6C751-0856-4219-95F5-F57FFE3F96FB}"/>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098" name="Line 223">
          <a:extLst>
            <a:ext uri="{FF2B5EF4-FFF2-40B4-BE49-F238E27FC236}">
              <a16:creationId xmlns:a16="http://schemas.microsoft.com/office/drawing/2014/main" id="{A83152B8-0F07-4AFC-9639-DE4D6FBFCF6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099" name="Line 224">
          <a:extLst>
            <a:ext uri="{FF2B5EF4-FFF2-40B4-BE49-F238E27FC236}">
              <a16:creationId xmlns:a16="http://schemas.microsoft.com/office/drawing/2014/main" id="{35172DA8-A14E-4F0D-B391-9C660268480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00" name="Line 226">
          <a:extLst>
            <a:ext uri="{FF2B5EF4-FFF2-40B4-BE49-F238E27FC236}">
              <a16:creationId xmlns:a16="http://schemas.microsoft.com/office/drawing/2014/main" id="{AA6B0734-499B-47BA-B5DC-74B265522DF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01" name="Line 227">
          <a:extLst>
            <a:ext uri="{FF2B5EF4-FFF2-40B4-BE49-F238E27FC236}">
              <a16:creationId xmlns:a16="http://schemas.microsoft.com/office/drawing/2014/main" id="{70EA23BA-FD00-4164-B5BF-0D854FD65ED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02" name="Line 229">
          <a:extLst>
            <a:ext uri="{FF2B5EF4-FFF2-40B4-BE49-F238E27FC236}">
              <a16:creationId xmlns:a16="http://schemas.microsoft.com/office/drawing/2014/main" id="{E239341A-8B6C-4D55-8F07-6CB0AFFE4E6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03" name="Line 230">
          <a:extLst>
            <a:ext uri="{FF2B5EF4-FFF2-40B4-BE49-F238E27FC236}">
              <a16:creationId xmlns:a16="http://schemas.microsoft.com/office/drawing/2014/main" id="{FFAFBCBE-42FC-47C6-BC9B-117D632B2CD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04" name="Line 232">
          <a:extLst>
            <a:ext uri="{FF2B5EF4-FFF2-40B4-BE49-F238E27FC236}">
              <a16:creationId xmlns:a16="http://schemas.microsoft.com/office/drawing/2014/main" id="{FD6F03F5-184E-437A-8A18-2A7EDB0DB2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05" name="Line 233">
          <a:extLst>
            <a:ext uri="{FF2B5EF4-FFF2-40B4-BE49-F238E27FC236}">
              <a16:creationId xmlns:a16="http://schemas.microsoft.com/office/drawing/2014/main" id="{7F10EE84-05E5-4BBA-82DB-D7D82B7406B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06" name="Line 235">
          <a:extLst>
            <a:ext uri="{FF2B5EF4-FFF2-40B4-BE49-F238E27FC236}">
              <a16:creationId xmlns:a16="http://schemas.microsoft.com/office/drawing/2014/main" id="{41CD70E0-0390-4745-9F7F-FB687D9B293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07" name="Line 236">
          <a:extLst>
            <a:ext uri="{FF2B5EF4-FFF2-40B4-BE49-F238E27FC236}">
              <a16:creationId xmlns:a16="http://schemas.microsoft.com/office/drawing/2014/main" id="{3A5E7A63-CE4C-4E8C-BE2A-BC63D7E6A57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108" name="Line 238">
          <a:extLst>
            <a:ext uri="{FF2B5EF4-FFF2-40B4-BE49-F238E27FC236}">
              <a16:creationId xmlns:a16="http://schemas.microsoft.com/office/drawing/2014/main" id="{27A3E1AA-BEEB-411D-9D47-ABDEC36298E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109" name="Line 239">
          <a:extLst>
            <a:ext uri="{FF2B5EF4-FFF2-40B4-BE49-F238E27FC236}">
              <a16:creationId xmlns:a16="http://schemas.microsoft.com/office/drawing/2014/main" id="{99083AD4-8928-4F45-9B61-EAAB8262E570}"/>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110" name="Line 240">
          <a:extLst>
            <a:ext uri="{FF2B5EF4-FFF2-40B4-BE49-F238E27FC236}">
              <a16:creationId xmlns:a16="http://schemas.microsoft.com/office/drawing/2014/main" id="{9C850EC8-816C-45F0-BF53-C1AC70EAA6AC}"/>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111" name="Line 241">
          <a:extLst>
            <a:ext uri="{FF2B5EF4-FFF2-40B4-BE49-F238E27FC236}">
              <a16:creationId xmlns:a16="http://schemas.microsoft.com/office/drawing/2014/main" id="{B5AAAD60-F78A-49A2-A30A-D697715476DE}"/>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112" name="Line 242">
          <a:extLst>
            <a:ext uri="{FF2B5EF4-FFF2-40B4-BE49-F238E27FC236}">
              <a16:creationId xmlns:a16="http://schemas.microsoft.com/office/drawing/2014/main" id="{BA4709B0-4846-4EA9-B48F-427B9BCB34D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13" name="Line 250">
          <a:extLst>
            <a:ext uri="{FF2B5EF4-FFF2-40B4-BE49-F238E27FC236}">
              <a16:creationId xmlns:a16="http://schemas.microsoft.com/office/drawing/2014/main" id="{FE97D1B8-8BFF-4921-A014-D2DE0F16C45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14" name="Line 251">
          <a:extLst>
            <a:ext uri="{FF2B5EF4-FFF2-40B4-BE49-F238E27FC236}">
              <a16:creationId xmlns:a16="http://schemas.microsoft.com/office/drawing/2014/main" id="{26DA88E4-7610-422E-9704-0D91D36C700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15" name="Line 259">
          <a:extLst>
            <a:ext uri="{FF2B5EF4-FFF2-40B4-BE49-F238E27FC236}">
              <a16:creationId xmlns:a16="http://schemas.microsoft.com/office/drawing/2014/main" id="{7E6B1842-A192-4F8B-B3B9-BE4C8C4C1AD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16" name="Line 260">
          <a:extLst>
            <a:ext uri="{FF2B5EF4-FFF2-40B4-BE49-F238E27FC236}">
              <a16:creationId xmlns:a16="http://schemas.microsoft.com/office/drawing/2014/main" id="{F5975A1D-9553-4E0D-BC01-FD775830CBA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17" name="Line 263">
          <a:extLst>
            <a:ext uri="{FF2B5EF4-FFF2-40B4-BE49-F238E27FC236}">
              <a16:creationId xmlns:a16="http://schemas.microsoft.com/office/drawing/2014/main" id="{9125E88B-200C-484B-B109-47EC2C86E68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18" name="Line 264">
          <a:extLst>
            <a:ext uri="{FF2B5EF4-FFF2-40B4-BE49-F238E27FC236}">
              <a16:creationId xmlns:a16="http://schemas.microsoft.com/office/drawing/2014/main" id="{5932B0CE-6FA2-4079-9251-C34B74A18C4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19" name="Line 266">
          <a:extLst>
            <a:ext uri="{FF2B5EF4-FFF2-40B4-BE49-F238E27FC236}">
              <a16:creationId xmlns:a16="http://schemas.microsoft.com/office/drawing/2014/main" id="{02CC8B28-3B93-410B-86AC-DADC6A32D31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0" name="Line 267">
          <a:extLst>
            <a:ext uri="{FF2B5EF4-FFF2-40B4-BE49-F238E27FC236}">
              <a16:creationId xmlns:a16="http://schemas.microsoft.com/office/drawing/2014/main" id="{CE7D2FA2-0301-44F4-A888-EE69CC1B3D6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21" name="Line 285">
          <a:extLst>
            <a:ext uri="{FF2B5EF4-FFF2-40B4-BE49-F238E27FC236}">
              <a16:creationId xmlns:a16="http://schemas.microsoft.com/office/drawing/2014/main" id="{BB00B668-2ADC-4535-AB37-70572A386A6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2" name="Line 286">
          <a:extLst>
            <a:ext uri="{FF2B5EF4-FFF2-40B4-BE49-F238E27FC236}">
              <a16:creationId xmlns:a16="http://schemas.microsoft.com/office/drawing/2014/main" id="{E54615BB-6949-4CEE-9F6C-6D855120548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23" name="Line 288">
          <a:extLst>
            <a:ext uri="{FF2B5EF4-FFF2-40B4-BE49-F238E27FC236}">
              <a16:creationId xmlns:a16="http://schemas.microsoft.com/office/drawing/2014/main" id="{7D8B5960-7577-44D3-8C71-33A71CD86A6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4" name="Line 289">
          <a:extLst>
            <a:ext uri="{FF2B5EF4-FFF2-40B4-BE49-F238E27FC236}">
              <a16:creationId xmlns:a16="http://schemas.microsoft.com/office/drawing/2014/main" id="{61C61857-69CC-4C65-AC13-9C6AF5FD4C0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25" name="Line 293">
          <a:extLst>
            <a:ext uri="{FF2B5EF4-FFF2-40B4-BE49-F238E27FC236}">
              <a16:creationId xmlns:a16="http://schemas.microsoft.com/office/drawing/2014/main" id="{8884F375-18E5-49E1-BDCE-824CA5A1363A}"/>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6" name="Line 308">
          <a:extLst>
            <a:ext uri="{FF2B5EF4-FFF2-40B4-BE49-F238E27FC236}">
              <a16:creationId xmlns:a16="http://schemas.microsoft.com/office/drawing/2014/main" id="{12A4460A-EEDF-492C-9A2A-62A8F473C0CC}"/>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7" name="Line 309">
          <a:extLst>
            <a:ext uri="{FF2B5EF4-FFF2-40B4-BE49-F238E27FC236}">
              <a16:creationId xmlns:a16="http://schemas.microsoft.com/office/drawing/2014/main" id="{3F326AD6-104A-4F71-8E05-E5C13AB0350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8" name="Line 333">
          <a:extLst>
            <a:ext uri="{FF2B5EF4-FFF2-40B4-BE49-F238E27FC236}">
              <a16:creationId xmlns:a16="http://schemas.microsoft.com/office/drawing/2014/main" id="{CB72766A-5DE5-4C49-9159-F0C55E0458BE}"/>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29" name="Line 334">
          <a:extLst>
            <a:ext uri="{FF2B5EF4-FFF2-40B4-BE49-F238E27FC236}">
              <a16:creationId xmlns:a16="http://schemas.microsoft.com/office/drawing/2014/main" id="{DE1C979B-ED17-4B70-95AF-DE6883D7D8F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30" name="Line 340">
          <a:extLst>
            <a:ext uri="{FF2B5EF4-FFF2-40B4-BE49-F238E27FC236}">
              <a16:creationId xmlns:a16="http://schemas.microsoft.com/office/drawing/2014/main" id="{DC28F002-1F24-46AE-89B6-BB975D2E823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31" name="Line 341">
          <a:extLst>
            <a:ext uri="{FF2B5EF4-FFF2-40B4-BE49-F238E27FC236}">
              <a16:creationId xmlns:a16="http://schemas.microsoft.com/office/drawing/2014/main" id="{92A329ED-6012-4D92-9619-657F12EE8B1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32" name="Line 222">
          <a:extLst>
            <a:ext uri="{FF2B5EF4-FFF2-40B4-BE49-F238E27FC236}">
              <a16:creationId xmlns:a16="http://schemas.microsoft.com/office/drawing/2014/main" id="{A31C571C-254A-4112-9003-CA61F2393F3B}"/>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33" name="Line 223">
          <a:extLst>
            <a:ext uri="{FF2B5EF4-FFF2-40B4-BE49-F238E27FC236}">
              <a16:creationId xmlns:a16="http://schemas.microsoft.com/office/drawing/2014/main" id="{5E4F84C0-AFF9-4F97-B2AA-895B74C11B13}"/>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34" name="Line 224">
          <a:extLst>
            <a:ext uri="{FF2B5EF4-FFF2-40B4-BE49-F238E27FC236}">
              <a16:creationId xmlns:a16="http://schemas.microsoft.com/office/drawing/2014/main" id="{CF2914A2-BFE9-4DBF-A298-E6C95B6B44F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35" name="Line 222">
          <a:extLst>
            <a:ext uri="{FF2B5EF4-FFF2-40B4-BE49-F238E27FC236}">
              <a16:creationId xmlns:a16="http://schemas.microsoft.com/office/drawing/2014/main" id="{D74F746D-1483-4481-99EA-8DE494709AC1}"/>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36" name="Line 223">
          <a:extLst>
            <a:ext uri="{FF2B5EF4-FFF2-40B4-BE49-F238E27FC236}">
              <a16:creationId xmlns:a16="http://schemas.microsoft.com/office/drawing/2014/main" id="{2072C097-872B-485E-9626-8E27F3E163A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37" name="Line 224">
          <a:extLst>
            <a:ext uri="{FF2B5EF4-FFF2-40B4-BE49-F238E27FC236}">
              <a16:creationId xmlns:a16="http://schemas.microsoft.com/office/drawing/2014/main" id="{4AC03388-6A51-4806-BD2E-16BCDD0C23F0}"/>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38" name="Line 226">
          <a:extLst>
            <a:ext uri="{FF2B5EF4-FFF2-40B4-BE49-F238E27FC236}">
              <a16:creationId xmlns:a16="http://schemas.microsoft.com/office/drawing/2014/main" id="{5EDD7471-7B25-470F-A71B-A92BC6D0F56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39" name="Line 227">
          <a:extLst>
            <a:ext uri="{FF2B5EF4-FFF2-40B4-BE49-F238E27FC236}">
              <a16:creationId xmlns:a16="http://schemas.microsoft.com/office/drawing/2014/main" id="{F1251FB0-EFBA-431F-8263-0DEA3BC587E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40" name="Line 229">
          <a:extLst>
            <a:ext uri="{FF2B5EF4-FFF2-40B4-BE49-F238E27FC236}">
              <a16:creationId xmlns:a16="http://schemas.microsoft.com/office/drawing/2014/main" id="{DD7FE2D8-1DDC-4227-8C07-2164ECA2DFF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41" name="Line 230">
          <a:extLst>
            <a:ext uri="{FF2B5EF4-FFF2-40B4-BE49-F238E27FC236}">
              <a16:creationId xmlns:a16="http://schemas.microsoft.com/office/drawing/2014/main" id="{A7A25591-A59F-4AB8-A360-10AB03954DC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42" name="Line 232">
          <a:extLst>
            <a:ext uri="{FF2B5EF4-FFF2-40B4-BE49-F238E27FC236}">
              <a16:creationId xmlns:a16="http://schemas.microsoft.com/office/drawing/2014/main" id="{5326A639-516F-4A48-8447-5B8AFA6425A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43" name="Line 233">
          <a:extLst>
            <a:ext uri="{FF2B5EF4-FFF2-40B4-BE49-F238E27FC236}">
              <a16:creationId xmlns:a16="http://schemas.microsoft.com/office/drawing/2014/main" id="{72101A4F-30C0-4A17-A528-4E8858D13D2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44" name="Line 235">
          <a:extLst>
            <a:ext uri="{FF2B5EF4-FFF2-40B4-BE49-F238E27FC236}">
              <a16:creationId xmlns:a16="http://schemas.microsoft.com/office/drawing/2014/main" id="{A7692E6E-5159-46BC-890D-5FDA5F2C7C9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45" name="Line 236">
          <a:extLst>
            <a:ext uri="{FF2B5EF4-FFF2-40B4-BE49-F238E27FC236}">
              <a16:creationId xmlns:a16="http://schemas.microsoft.com/office/drawing/2014/main" id="{F2CC7FF6-FCC1-40A7-876E-533B29BFE4D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146" name="Line 238">
          <a:extLst>
            <a:ext uri="{FF2B5EF4-FFF2-40B4-BE49-F238E27FC236}">
              <a16:creationId xmlns:a16="http://schemas.microsoft.com/office/drawing/2014/main" id="{16037A6F-695B-402A-91B1-D07FF9626621}"/>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147" name="Line 239">
          <a:extLst>
            <a:ext uri="{FF2B5EF4-FFF2-40B4-BE49-F238E27FC236}">
              <a16:creationId xmlns:a16="http://schemas.microsoft.com/office/drawing/2014/main" id="{A454001A-3B6E-42CC-9745-6FC84FA2F7D3}"/>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148" name="Line 240">
          <a:extLst>
            <a:ext uri="{FF2B5EF4-FFF2-40B4-BE49-F238E27FC236}">
              <a16:creationId xmlns:a16="http://schemas.microsoft.com/office/drawing/2014/main" id="{8BBB86F4-ED8C-4A5B-AD5B-025E6C81BC01}"/>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149" name="Line 241">
          <a:extLst>
            <a:ext uri="{FF2B5EF4-FFF2-40B4-BE49-F238E27FC236}">
              <a16:creationId xmlns:a16="http://schemas.microsoft.com/office/drawing/2014/main" id="{087B66CF-8CBA-4F3F-86DE-F897E0C320C0}"/>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150" name="Line 242">
          <a:extLst>
            <a:ext uri="{FF2B5EF4-FFF2-40B4-BE49-F238E27FC236}">
              <a16:creationId xmlns:a16="http://schemas.microsoft.com/office/drawing/2014/main" id="{9315125F-1BC6-4917-872F-7EEAC40F6A07}"/>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51" name="Line 250">
          <a:extLst>
            <a:ext uri="{FF2B5EF4-FFF2-40B4-BE49-F238E27FC236}">
              <a16:creationId xmlns:a16="http://schemas.microsoft.com/office/drawing/2014/main" id="{FA471224-5419-4C88-BA6B-6D942BE0859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52" name="Line 251">
          <a:extLst>
            <a:ext uri="{FF2B5EF4-FFF2-40B4-BE49-F238E27FC236}">
              <a16:creationId xmlns:a16="http://schemas.microsoft.com/office/drawing/2014/main" id="{211C39D8-DCAE-4030-91AC-605AD1D7DA2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53" name="Line 259">
          <a:extLst>
            <a:ext uri="{FF2B5EF4-FFF2-40B4-BE49-F238E27FC236}">
              <a16:creationId xmlns:a16="http://schemas.microsoft.com/office/drawing/2014/main" id="{58A97109-996B-403B-A743-C4BE4574F9C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54" name="Line 260">
          <a:extLst>
            <a:ext uri="{FF2B5EF4-FFF2-40B4-BE49-F238E27FC236}">
              <a16:creationId xmlns:a16="http://schemas.microsoft.com/office/drawing/2014/main" id="{4F80B859-CA70-44D6-960F-19ACCF3F5EC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55" name="Line 263">
          <a:extLst>
            <a:ext uri="{FF2B5EF4-FFF2-40B4-BE49-F238E27FC236}">
              <a16:creationId xmlns:a16="http://schemas.microsoft.com/office/drawing/2014/main" id="{A603B05D-5E18-41B1-B00E-D3F2736C1C8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56" name="Line 264">
          <a:extLst>
            <a:ext uri="{FF2B5EF4-FFF2-40B4-BE49-F238E27FC236}">
              <a16:creationId xmlns:a16="http://schemas.microsoft.com/office/drawing/2014/main" id="{C56A9443-C93E-40AE-BA42-26850772EB7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57" name="Line 222">
          <a:extLst>
            <a:ext uri="{FF2B5EF4-FFF2-40B4-BE49-F238E27FC236}">
              <a16:creationId xmlns:a16="http://schemas.microsoft.com/office/drawing/2014/main" id="{1FA7BF4A-5C83-420A-9478-5905E2ED52B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58" name="Line 223">
          <a:extLst>
            <a:ext uri="{FF2B5EF4-FFF2-40B4-BE49-F238E27FC236}">
              <a16:creationId xmlns:a16="http://schemas.microsoft.com/office/drawing/2014/main" id="{97E7D683-B21F-4C59-A3DB-5F906A3C272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59" name="Line 224">
          <a:extLst>
            <a:ext uri="{FF2B5EF4-FFF2-40B4-BE49-F238E27FC236}">
              <a16:creationId xmlns:a16="http://schemas.microsoft.com/office/drawing/2014/main" id="{32402478-34B5-4BC9-9C79-D92D85CF0E7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60" name="Line 226">
          <a:extLst>
            <a:ext uri="{FF2B5EF4-FFF2-40B4-BE49-F238E27FC236}">
              <a16:creationId xmlns:a16="http://schemas.microsoft.com/office/drawing/2014/main" id="{51749162-AC8B-46B1-8E5E-4B8EAE10566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61" name="Line 227">
          <a:extLst>
            <a:ext uri="{FF2B5EF4-FFF2-40B4-BE49-F238E27FC236}">
              <a16:creationId xmlns:a16="http://schemas.microsoft.com/office/drawing/2014/main" id="{C1F74B77-F721-4C03-B045-B0804445A9D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62" name="Line 229">
          <a:extLst>
            <a:ext uri="{FF2B5EF4-FFF2-40B4-BE49-F238E27FC236}">
              <a16:creationId xmlns:a16="http://schemas.microsoft.com/office/drawing/2014/main" id="{A39E63E9-51EE-4728-B15C-E6DF5219321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63" name="Line 230">
          <a:extLst>
            <a:ext uri="{FF2B5EF4-FFF2-40B4-BE49-F238E27FC236}">
              <a16:creationId xmlns:a16="http://schemas.microsoft.com/office/drawing/2014/main" id="{223A8B56-EA1D-459A-9B23-F04E424E3AE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64" name="Line 232">
          <a:extLst>
            <a:ext uri="{FF2B5EF4-FFF2-40B4-BE49-F238E27FC236}">
              <a16:creationId xmlns:a16="http://schemas.microsoft.com/office/drawing/2014/main" id="{9A956A86-B62D-4135-B1CD-D79E16DF735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65" name="Line 233">
          <a:extLst>
            <a:ext uri="{FF2B5EF4-FFF2-40B4-BE49-F238E27FC236}">
              <a16:creationId xmlns:a16="http://schemas.microsoft.com/office/drawing/2014/main" id="{EBF2CA53-F383-458B-8475-92C28D7BE9A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66" name="Line 235">
          <a:extLst>
            <a:ext uri="{FF2B5EF4-FFF2-40B4-BE49-F238E27FC236}">
              <a16:creationId xmlns:a16="http://schemas.microsoft.com/office/drawing/2014/main" id="{5943D390-D4A3-485D-9D50-2BA8C7ECAA6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67" name="Line 236">
          <a:extLst>
            <a:ext uri="{FF2B5EF4-FFF2-40B4-BE49-F238E27FC236}">
              <a16:creationId xmlns:a16="http://schemas.microsoft.com/office/drawing/2014/main" id="{B592387D-4B46-41F1-9E3B-FD6776A27AC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168" name="Line 238">
          <a:extLst>
            <a:ext uri="{FF2B5EF4-FFF2-40B4-BE49-F238E27FC236}">
              <a16:creationId xmlns:a16="http://schemas.microsoft.com/office/drawing/2014/main" id="{E8CC719B-6B45-4349-8C3B-5D88BBC1B2EF}"/>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169" name="Line 239">
          <a:extLst>
            <a:ext uri="{FF2B5EF4-FFF2-40B4-BE49-F238E27FC236}">
              <a16:creationId xmlns:a16="http://schemas.microsoft.com/office/drawing/2014/main" id="{CCBAE632-FD3E-4BA5-A009-5A66D5CD0CEF}"/>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170" name="Line 240">
          <a:extLst>
            <a:ext uri="{FF2B5EF4-FFF2-40B4-BE49-F238E27FC236}">
              <a16:creationId xmlns:a16="http://schemas.microsoft.com/office/drawing/2014/main" id="{D2E1FFC2-1354-4984-9695-EE1B3E5E26B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171" name="Line 241">
          <a:extLst>
            <a:ext uri="{FF2B5EF4-FFF2-40B4-BE49-F238E27FC236}">
              <a16:creationId xmlns:a16="http://schemas.microsoft.com/office/drawing/2014/main" id="{096EF54A-ABFF-4B31-B367-8430CA35B44B}"/>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172" name="Line 242">
          <a:extLst>
            <a:ext uri="{FF2B5EF4-FFF2-40B4-BE49-F238E27FC236}">
              <a16:creationId xmlns:a16="http://schemas.microsoft.com/office/drawing/2014/main" id="{0742AC43-496E-461A-9471-4BBB46C365C7}"/>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73" name="Line 250">
          <a:extLst>
            <a:ext uri="{FF2B5EF4-FFF2-40B4-BE49-F238E27FC236}">
              <a16:creationId xmlns:a16="http://schemas.microsoft.com/office/drawing/2014/main" id="{D92E9BAF-F13D-479E-9B21-F15F9DCC552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74" name="Line 251">
          <a:extLst>
            <a:ext uri="{FF2B5EF4-FFF2-40B4-BE49-F238E27FC236}">
              <a16:creationId xmlns:a16="http://schemas.microsoft.com/office/drawing/2014/main" id="{5ED87973-4396-4FE8-9639-A165550C71D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75" name="Line 259">
          <a:extLst>
            <a:ext uri="{FF2B5EF4-FFF2-40B4-BE49-F238E27FC236}">
              <a16:creationId xmlns:a16="http://schemas.microsoft.com/office/drawing/2014/main" id="{DB53FE9F-8106-44D0-883F-34F95B74AEC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76" name="Line 260">
          <a:extLst>
            <a:ext uri="{FF2B5EF4-FFF2-40B4-BE49-F238E27FC236}">
              <a16:creationId xmlns:a16="http://schemas.microsoft.com/office/drawing/2014/main" id="{E0CEE8C0-D9B1-49E2-8723-BFACD8C72E4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77" name="Line 263">
          <a:extLst>
            <a:ext uri="{FF2B5EF4-FFF2-40B4-BE49-F238E27FC236}">
              <a16:creationId xmlns:a16="http://schemas.microsoft.com/office/drawing/2014/main" id="{3D1B2435-5CA8-4D38-B974-17CA3CECE6E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78" name="Line 264">
          <a:extLst>
            <a:ext uri="{FF2B5EF4-FFF2-40B4-BE49-F238E27FC236}">
              <a16:creationId xmlns:a16="http://schemas.microsoft.com/office/drawing/2014/main" id="{9ED4B83B-7E01-42CA-B358-09A437DDD47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79" name="Line 266">
          <a:extLst>
            <a:ext uri="{FF2B5EF4-FFF2-40B4-BE49-F238E27FC236}">
              <a16:creationId xmlns:a16="http://schemas.microsoft.com/office/drawing/2014/main" id="{89705F6A-551C-4A9A-8AC8-A67A9DE4E00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0" name="Line 267">
          <a:extLst>
            <a:ext uri="{FF2B5EF4-FFF2-40B4-BE49-F238E27FC236}">
              <a16:creationId xmlns:a16="http://schemas.microsoft.com/office/drawing/2014/main" id="{F52ED16D-DFF5-4929-8B0C-88F1B191FF7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81" name="Line 285">
          <a:extLst>
            <a:ext uri="{FF2B5EF4-FFF2-40B4-BE49-F238E27FC236}">
              <a16:creationId xmlns:a16="http://schemas.microsoft.com/office/drawing/2014/main" id="{90B5434D-B33B-4B6A-82B9-803CD65F2EA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2" name="Line 286">
          <a:extLst>
            <a:ext uri="{FF2B5EF4-FFF2-40B4-BE49-F238E27FC236}">
              <a16:creationId xmlns:a16="http://schemas.microsoft.com/office/drawing/2014/main" id="{717FF2FA-893E-44BE-92B9-4B5C5E371E5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83" name="Line 288">
          <a:extLst>
            <a:ext uri="{FF2B5EF4-FFF2-40B4-BE49-F238E27FC236}">
              <a16:creationId xmlns:a16="http://schemas.microsoft.com/office/drawing/2014/main" id="{CF059B4E-0E99-4C3D-9339-1CD92E90603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4" name="Line 289">
          <a:extLst>
            <a:ext uri="{FF2B5EF4-FFF2-40B4-BE49-F238E27FC236}">
              <a16:creationId xmlns:a16="http://schemas.microsoft.com/office/drawing/2014/main" id="{B743273D-4FE9-4AC1-9AA5-D2EBC2D7FDE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85" name="Line 293">
          <a:extLst>
            <a:ext uri="{FF2B5EF4-FFF2-40B4-BE49-F238E27FC236}">
              <a16:creationId xmlns:a16="http://schemas.microsoft.com/office/drawing/2014/main" id="{25F4085B-EF61-44A3-B55A-4774C67E02AB}"/>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6" name="Line 308">
          <a:extLst>
            <a:ext uri="{FF2B5EF4-FFF2-40B4-BE49-F238E27FC236}">
              <a16:creationId xmlns:a16="http://schemas.microsoft.com/office/drawing/2014/main" id="{746663AB-D377-4B24-A08D-1E11B9EB025F}"/>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7" name="Line 309">
          <a:extLst>
            <a:ext uri="{FF2B5EF4-FFF2-40B4-BE49-F238E27FC236}">
              <a16:creationId xmlns:a16="http://schemas.microsoft.com/office/drawing/2014/main" id="{3FC919E6-A0B3-434B-B751-5F785F211E0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8" name="Line 333">
          <a:extLst>
            <a:ext uri="{FF2B5EF4-FFF2-40B4-BE49-F238E27FC236}">
              <a16:creationId xmlns:a16="http://schemas.microsoft.com/office/drawing/2014/main" id="{99F39DAD-2651-4966-B16C-3217D525370A}"/>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89" name="Line 334">
          <a:extLst>
            <a:ext uri="{FF2B5EF4-FFF2-40B4-BE49-F238E27FC236}">
              <a16:creationId xmlns:a16="http://schemas.microsoft.com/office/drawing/2014/main" id="{83549994-31D4-48A5-B958-1ECA5BE6BFC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90" name="Line 340">
          <a:extLst>
            <a:ext uri="{FF2B5EF4-FFF2-40B4-BE49-F238E27FC236}">
              <a16:creationId xmlns:a16="http://schemas.microsoft.com/office/drawing/2014/main" id="{16551F81-8EC0-4FEE-9D45-30BF5E57075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91" name="Line 341">
          <a:extLst>
            <a:ext uri="{FF2B5EF4-FFF2-40B4-BE49-F238E27FC236}">
              <a16:creationId xmlns:a16="http://schemas.microsoft.com/office/drawing/2014/main" id="{57202759-6742-408A-A187-85815409322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92" name="Line 222">
          <a:extLst>
            <a:ext uri="{FF2B5EF4-FFF2-40B4-BE49-F238E27FC236}">
              <a16:creationId xmlns:a16="http://schemas.microsoft.com/office/drawing/2014/main" id="{CB19B84E-5495-40E2-B504-82C6FBA50CE0}"/>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193" name="Line 223">
          <a:extLst>
            <a:ext uri="{FF2B5EF4-FFF2-40B4-BE49-F238E27FC236}">
              <a16:creationId xmlns:a16="http://schemas.microsoft.com/office/drawing/2014/main" id="{FFF4AAB9-BAC4-4F69-8298-423F5E4A4F8D}"/>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194" name="Line 224">
          <a:extLst>
            <a:ext uri="{FF2B5EF4-FFF2-40B4-BE49-F238E27FC236}">
              <a16:creationId xmlns:a16="http://schemas.microsoft.com/office/drawing/2014/main" id="{DA6006E7-1103-4363-A926-4F7529A143C8}"/>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95" name="Line 226">
          <a:extLst>
            <a:ext uri="{FF2B5EF4-FFF2-40B4-BE49-F238E27FC236}">
              <a16:creationId xmlns:a16="http://schemas.microsoft.com/office/drawing/2014/main" id="{8B9F61AD-B90C-452B-9051-B758A25F722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96" name="Line 227">
          <a:extLst>
            <a:ext uri="{FF2B5EF4-FFF2-40B4-BE49-F238E27FC236}">
              <a16:creationId xmlns:a16="http://schemas.microsoft.com/office/drawing/2014/main" id="{DFFD0C9A-AE60-4806-BA66-7C0FC94F104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97" name="Line 229">
          <a:extLst>
            <a:ext uri="{FF2B5EF4-FFF2-40B4-BE49-F238E27FC236}">
              <a16:creationId xmlns:a16="http://schemas.microsoft.com/office/drawing/2014/main" id="{70666F44-B832-44D8-AAB4-07C6E306A10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198" name="Line 230">
          <a:extLst>
            <a:ext uri="{FF2B5EF4-FFF2-40B4-BE49-F238E27FC236}">
              <a16:creationId xmlns:a16="http://schemas.microsoft.com/office/drawing/2014/main" id="{71578A46-2F69-47DD-A19B-E00DCD042CE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199" name="Line 232">
          <a:extLst>
            <a:ext uri="{FF2B5EF4-FFF2-40B4-BE49-F238E27FC236}">
              <a16:creationId xmlns:a16="http://schemas.microsoft.com/office/drawing/2014/main" id="{D82D6854-4D01-4A6B-8971-C7ACE39B341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00" name="Line 233">
          <a:extLst>
            <a:ext uri="{FF2B5EF4-FFF2-40B4-BE49-F238E27FC236}">
              <a16:creationId xmlns:a16="http://schemas.microsoft.com/office/drawing/2014/main" id="{6E4658C0-7119-4614-9BED-79793A08BD4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01" name="Line 235">
          <a:extLst>
            <a:ext uri="{FF2B5EF4-FFF2-40B4-BE49-F238E27FC236}">
              <a16:creationId xmlns:a16="http://schemas.microsoft.com/office/drawing/2014/main" id="{574643A0-A20C-4B05-A8C1-62B2FEED086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02" name="Line 236">
          <a:extLst>
            <a:ext uri="{FF2B5EF4-FFF2-40B4-BE49-F238E27FC236}">
              <a16:creationId xmlns:a16="http://schemas.microsoft.com/office/drawing/2014/main" id="{7D3A804F-1080-43CE-A9E3-FA2DD0F41D0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203" name="Line 238">
          <a:extLst>
            <a:ext uri="{FF2B5EF4-FFF2-40B4-BE49-F238E27FC236}">
              <a16:creationId xmlns:a16="http://schemas.microsoft.com/office/drawing/2014/main" id="{E5D663D6-CF7C-4DC2-8FFA-547F6A4288AB}"/>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204" name="Line 239">
          <a:extLst>
            <a:ext uri="{FF2B5EF4-FFF2-40B4-BE49-F238E27FC236}">
              <a16:creationId xmlns:a16="http://schemas.microsoft.com/office/drawing/2014/main" id="{18DE298C-1B03-4AD6-A6AC-45D32F3B12A7}"/>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205" name="Line 240">
          <a:extLst>
            <a:ext uri="{FF2B5EF4-FFF2-40B4-BE49-F238E27FC236}">
              <a16:creationId xmlns:a16="http://schemas.microsoft.com/office/drawing/2014/main" id="{157D67D7-C716-4088-A7D3-32696BF5259F}"/>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206" name="Line 241">
          <a:extLst>
            <a:ext uri="{FF2B5EF4-FFF2-40B4-BE49-F238E27FC236}">
              <a16:creationId xmlns:a16="http://schemas.microsoft.com/office/drawing/2014/main" id="{719264D5-454B-462E-8C4D-6E0C7B586659}"/>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207" name="Line 242">
          <a:extLst>
            <a:ext uri="{FF2B5EF4-FFF2-40B4-BE49-F238E27FC236}">
              <a16:creationId xmlns:a16="http://schemas.microsoft.com/office/drawing/2014/main" id="{8E2F7991-2739-4726-899F-BF3880B96FE7}"/>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08" name="Line 250">
          <a:extLst>
            <a:ext uri="{FF2B5EF4-FFF2-40B4-BE49-F238E27FC236}">
              <a16:creationId xmlns:a16="http://schemas.microsoft.com/office/drawing/2014/main" id="{4DEB942A-04D6-4442-B764-CC936F0C64A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09" name="Line 251">
          <a:extLst>
            <a:ext uri="{FF2B5EF4-FFF2-40B4-BE49-F238E27FC236}">
              <a16:creationId xmlns:a16="http://schemas.microsoft.com/office/drawing/2014/main" id="{3303A97B-BD17-47F1-91C2-7B90FA9D082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10" name="Line 259">
          <a:extLst>
            <a:ext uri="{FF2B5EF4-FFF2-40B4-BE49-F238E27FC236}">
              <a16:creationId xmlns:a16="http://schemas.microsoft.com/office/drawing/2014/main" id="{F66CA8BD-7DC6-4437-900C-CAA121E828B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11" name="Line 260">
          <a:extLst>
            <a:ext uri="{FF2B5EF4-FFF2-40B4-BE49-F238E27FC236}">
              <a16:creationId xmlns:a16="http://schemas.microsoft.com/office/drawing/2014/main" id="{4870B8E7-3CD7-4B1B-9266-1066B70083B1}"/>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12" name="Line 263">
          <a:extLst>
            <a:ext uri="{FF2B5EF4-FFF2-40B4-BE49-F238E27FC236}">
              <a16:creationId xmlns:a16="http://schemas.microsoft.com/office/drawing/2014/main" id="{9B45058D-199B-4A30-A314-55B01758961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13" name="Line 264">
          <a:extLst>
            <a:ext uri="{FF2B5EF4-FFF2-40B4-BE49-F238E27FC236}">
              <a16:creationId xmlns:a16="http://schemas.microsoft.com/office/drawing/2014/main" id="{6F20AAFE-46D3-4B9C-813B-10839977CD6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14" name="Line 222">
          <a:extLst>
            <a:ext uri="{FF2B5EF4-FFF2-40B4-BE49-F238E27FC236}">
              <a16:creationId xmlns:a16="http://schemas.microsoft.com/office/drawing/2014/main" id="{3883F462-F2A9-488C-B831-E4D2E24BDAFE}"/>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15" name="Line 223">
          <a:extLst>
            <a:ext uri="{FF2B5EF4-FFF2-40B4-BE49-F238E27FC236}">
              <a16:creationId xmlns:a16="http://schemas.microsoft.com/office/drawing/2014/main" id="{6C81229C-B69B-4E83-80AC-C5AC9A8E603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216" name="Line 224">
          <a:extLst>
            <a:ext uri="{FF2B5EF4-FFF2-40B4-BE49-F238E27FC236}">
              <a16:creationId xmlns:a16="http://schemas.microsoft.com/office/drawing/2014/main" id="{8AB47EAD-D91B-4AB5-A606-7D73E7D9C731}"/>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17" name="Line 226">
          <a:extLst>
            <a:ext uri="{FF2B5EF4-FFF2-40B4-BE49-F238E27FC236}">
              <a16:creationId xmlns:a16="http://schemas.microsoft.com/office/drawing/2014/main" id="{52123AB9-BF7D-41EA-BD20-F7E99170959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18" name="Line 227">
          <a:extLst>
            <a:ext uri="{FF2B5EF4-FFF2-40B4-BE49-F238E27FC236}">
              <a16:creationId xmlns:a16="http://schemas.microsoft.com/office/drawing/2014/main" id="{5CEED978-A5F1-4F2D-8421-34274A60FC5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19" name="Line 229">
          <a:extLst>
            <a:ext uri="{FF2B5EF4-FFF2-40B4-BE49-F238E27FC236}">
              <a16:creationId xmlns:a16="http://schemas.microsoft.com/office/drawing/2014/main" id="{ACF3A224-9134-4131-82FA-558D596B234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20" name="Line 230">
          <a:extLst>
            <a:ext uri="{FF2B5EF4-FFF2-40B4-BE49-F238E27FC236}">
              <a16:creationId xmlns:a16="http://schemas.microsoft.com/office/drawing/2014/main" id="{8D3BC7B6-38AF-4385-B9DC-7DEA60CA42A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21" name="Line 232">
          <a:extLst>
            <a:ext uri="{FF2B5EF4-FFF2-40B4-BE49-F238E27FC236}">
              <a16:creationId xmlns:a16="http://schemas.microsoft.com/office/drawing/2014/main" id="{E8A61648-8B51-487A-98E1-98CAB294EA4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22" name="Line 233">
          <a:extLst>
            <a:ext uri="{FF2B5EF4-FFF2-40B4-BE49-F238E27FC236}">
              <a16:creationId xmlns:a16="http://schemas.microsoft.com/office/drawing/2014/main" id="{CC3D431D-8ADD-445B-B2F7-EA4D3C62769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23" name="Line 235">
          <a:extLst>
            <a:ext uri="{FF2B5EF4-FFF2-40B4-BE49-F238E27FC236}">
              <a16:creationId xmlns:a16="http://schemas.microsoft.com/office/drawing/2014/main" id="{49680805-EE7A-470D-984B-2890B1203CC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24" name="Line 236">
          <a:extLst>
            <a:ext uri="{FF2B5EF4-FFF2-40B4-BE49-F238E27FC236}">
              <a16:creationId xmlns:a16="http://schemas.microsoft.com/office/drawing/2014/main" id="{70BD34B9-186A-46A8-9AA7-9B3A58B9C74C}"/>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225" name="Line 238">
          <a:extLst>
            <a:ext uri="{FF2B5EF4-FFF2-40B4-BE49-F238E27FC236}">
              <a16:creationId xmlns:a16="http://schemas.microsoft.com/office/drawing/2014/main" id="{99D7E7E0-8437-4295-921C-66AA6C836C5A}"/>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226" name="Line 239">
          <a:extLst>
            <a:ext uri="{FF2B5EF4-FFF2-40B4-BE49-F238E27FC236}">
              <a16:creationId xmlns:a16="http://schemas.microsoft.com/office/drawing/2014/main" id="{44851225-6ED2-448F-AC20-CCB7F4503789}"/>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227" name="Line 240">
          <a:extLst>
            <a:ext uri="{FF2B5EF4-FFF2-40B4-BE49-F238E27FC236}">
              <a16:creationId xmlns:a16="http://schemas.microsoft.com/office/drawing/2014/main" id="{8633F5A1-7E2B-4295-AF85-849708F7B9EB}"/>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228" name="Line 241">
          <a:extLst>
            <a:ext uri="{FF2B5EF4-FFF2-40B4-BE49-F238E27FC236}">
              <a16:creationId xmlns:a16="http://schemas.microsoft.com/office/drawing/2014/main" id="{D0D6AE15-6565-4BCF-8572-77290DF2E2A5}"/>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229" name="Line 242">
          <a:extLst>
            <a:ext uri="{FF2B5EF4-FFF2-40B4-BE49-F238E27FC236}">
              <a16:creationId xmlns:a16="http://schemas.microsoft.com/office/drawing/2014/main" id="{F69A47BF-5FA8-410D-8F0F-90ABFF472DD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0" name="Line 250">
          <a:extLst>
            <a:ext uri="{FF2B5EF4-FFF2-40B4-BE49-F238E27FC236}">
              <a16:creationId xmlns:a16="http://schemas.microsoft.com/office/drawing/2014/main" id="{86C58193-EBAB-46FF-B47A-24FFCBB66A0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31" name="Line 251">
          <a:extLst>
            <a:ext uri="{FF2B5EF4-FFF2-40B4-BE49-F238E27FC236}">
              <a16:creationId xmlns:a16="http://schemas.microsoft.com/office/drawing/2014/main" id="{97411675-2E2C-4282-BAB3-90C40105DA46}"/>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2" name="Line 259">
          <a:extLst>
            <a:ext uri="{FF2B5EF4-FFF2-40B4-BE49-F238E27FC236}">
              <a16:creationId xmlns:a16="http://schemas.microsoft.com/office/drawing/2014/main" id="{C7555408-CD5F-4B6C-9062-497D35E7781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33" name="Line 260">
          <a:extLst>
            <a:ext uri="{FF2B5EF4-FFF2-40B4-BE49-F238E27FC236}">
              <a16:creationId xmlns:a16="http://schemas.microsoft.com/office/drawing/2014/main" id="{69CA9B29-6B28-4268-B9BF-3DB57CC5D38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4" name="Line 263">
          <a:extLst>
            <a:ext uri="{FF2B5EF4-FFF2-40B4-BE49-F238E27FC236}">
              <a16:creationId xmlns:a16="http://schemas.microsoft.com/office/drawing/2014/main" id="{04C1AC15-F20C-46D2-9353-F414D500A2A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35" name="Line 264">
          <a:extLst>
            <a:ext uri="{FF2B5EF4-FFF2-40B4-BE49-F238E27FC236}">
              <a16:creationId xmlns:a16="http://schemas.microsoft.com/office/drawing/2014/main" id="{69B63874-4D46-4BE9-BDFC-274946DC92E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6" name="Line 266">
          <a:extLst>
            <a:ext uri="{FF2B5EF4-FFF2-40B4-BE49-F238E27FC236}">
              <a16:creationId xmlns:a16="http://schemas.microsoft.com/office/drawing/2014/main" id="{40D9662B-DEF3-4CF4-8C59-CF2922384B8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37" name="Line 267">
          <a:extLst>
            <a:ext uri="{FF2B5EF4-FFF2-40B4-BE49-F238E27FC236}">
              <a16:creationId xmlns:a16="http://schemas.microsoft.com/office/drawing/2014/main" id="{0366E735-920E-4D89-9E42-24F2E1D7CB6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38" name="Line 285">
          <a:extLst>
            <a:ext uri="{FF2B5EF4-FFF2-40B4-BE49-F238E27FC236}">
              <a16:creationId xmlns:a16="http://schemas.microsoft.com/office/drawing/2014/main" id="{F93BB732-329F-4DDF-8D7F-16436D59881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39" name="Line 286">
          <a:extLst>
            <a:ext uri="{FF2B5EF4-FFF2-40B4-BE49-F238E27FC236}">
              <a16:creationId xmlns:a16="http://schemas.microsoft.com/office/drawing/2014/main" id="{DB9A5860-D69F-455B-838A-E35DDC38959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40" name="Line 288">
          <a:extLst>
            <a:ext uri="{FF2B5EF4-FFF2-40B4-BE49-F238E27FC236}">
              <a16:creationId xmlns:a16="http://schemas.microsoft.com/office/drawing/2014/main" id="{BECA2DEB-48BE-4F01-BAB8-DCE7946637B7}"/>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1" name="Line 289">
          <a:extLst>
            <a:ext uri="{FF2B5EF4-FFF2-40B4-BE49-F238E27FC236}">
              <a16:creationId xmlns:a16="http://schemas.microsoft.com/office/drawing/2014/main" id="{1B6E3E19-6E09-4E51-B869-1E5F9E5A183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2" name="Line 308">
          <a:extLst>
            <a:ext uri="{FF2B5EF4-FFF2-40B4-BE49-F238E27FC236}">
              <a16:creationId xmlns:a16="http://schemas.microsoft.com/office/drawing/2014/main" id="{BC4C42E9-951A-45A6-B12E-C059E5C5C7A3}"/>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3" name="Line 309">
          <a:extLst>
            <a:ext uri="{FF2B5EF4-FFF2-40B4-BE49-F238E27FC236}">
              <a16:creationId xmlns:a16="http://schemas.microsoft.com/office/drawing/2014/main" id="{08E79A04-2680-4A49-97A1-4B29AEC540A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4" name="Line 333">
          <a:extLst>
            <a:ext uri="{FF2B5EF4-FFF2-40B4-BE49-F238E27FC236}">
              <a16:creationId xmlns:a16="http://schemas.microsoft.com/office/drawing/2014/main" id="{EA930BDB-8BD7-4EEF-B379-5ACAC6D73D0F}"/>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5" name="Line 334">
          <a:extLst>
            <a:ext uri="{FF2B5EF4-FFF2-40B4-BE49-F238E27FC236}">
              <a16:creationId xmlns:a16="http://schemas.microsoft.com/office/drawing/2014/main" id="{EDD309B1-7D49-44AB-A452-1F4D578C696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46" name="Line 340">
          <a:extLst>
            <a:ext uri="{FF2B5EF4-FFF2-40B4-BE49-F238E27FC236}">
              <a16:creationId xmlns:a16="http://schemas.microsoft.com/office/drawing/2014/main" id="{6B71598D-B002-4F85-AAB3-FEB41EDFB02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47" name="Line 341">
          <a:extLst>
            <a:ext uri="{FF2B5EF4-FFF2-40B4-BE49-F238E27FC236}">
              <a16:creationId xmlns:a16="http://schemas.microsoft.com/office/drawing/2014/main" id="{30047379-D242-4BF5-A6E2-B8CE5CE3940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447675</xdr:colOff>
      <xdr:row>0</xdr:row>
      <xdr:rowOff>209550</xdr:rowOff>
    </xdr:to>
    <xdr:sp macro="" textlink="">
      <xdr:nvSpPr>
        <xdr:cNvPr id="1248" name="Line 248">
          <a:extLst>
            <a:ext uri="{FF2B5EF4-FFF2-40B4-BE49-F238E27FC236}">
              <a16:creationId xmlns:a16="http://schemas.microsoft.com/office/drawing/2014/main" id="{736A33C6-C839-4137-B9CC-02FF702CE348}"/>
            </a:ext>
          </a:extLst>
        </xdr:cNvPr>
        <xdr:cNvSpPr>
          <a:spLocks noChangeShapeType="1"/>
        </xdr:cNvSpPr>
      </xdr:nvSpPr>
      <xdr:spPr bwMode="auto">
        <a:xfrm>
          <a:off x="6610350" y="209550"/>
          <a:ext cx="1238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323850</xdr:colOff>
      <xdr:row>0</xdr:row>
      <xdr:rowOff>209550</xdr:rowOff>
    </xdr:from>
    <xdr:to>
      <xdr:col>2</xdr:col>
      <xdr:colOff>438150</xdr:colOff>
      <xdr:row>0</xdr:row>
      <xdr:rowOff>209550</xdr:rowOff>
    </xdr:to>
    <xdr:sp macro="" textlink="">
      <xdr:nvSpPr>
        <xdr:cNvPr id="1249" name="Line 248">
          <a:extLst>
            <a:ext uri="{FF2B5EF4-FFF2-40B4-BE49-F238E27FC236}">
              <a16:creationId xmlns:a16="http://schemas.microsoft.com/office/drawing/2014/main" id="{108B6426-DA33-4000-8180-DA0B53F871DB}"/>
            </a:ext>
          </a:extLst>
        </xdr:cNvPr>
        <xdr:cNvSpPr>
          <a:spLocks noChangeShapeType="1"/>
        </xdr:cNvSpPr>
      </xdr:nvSpPr>
      <xdr:spPr bwMode="auto">
        <a:xfrm flipH="1">
          <a:off x="6610350" y="209550"/>
          <a:ext cx="114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50" name="Line 340">
          <a:extLst>
            <a:ext uri="{FF2B5EF4-FFF2-40B4-BE49-F238E27FC236}">
              <a16:creationId xmlns:a16="http://schemas.microsoft.com/office/drawing/2014/main" id="{9A9D546A-E9F5-4190-8373-72FDF8E5D52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1" name="Line 341">
          <a:extLst>
            <a:ext uri="{FF2B5EF4-FFF2-40B4-BE49-F238E27FC236}">
              <a16:creationId xmlns:a16="http://schemas.microsoft.com/office/drawing/2014/main" id="{045F5A69-DD08-4D9C-BC14-AD58736DFB6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52" name="Line 340">
          <a:extLst>
            <a:ext uri="{FF2B5EF4-FFF2-40B4-BE49-F238E27FC236}">
              <a16:creationId xmlns:a16="http://schemas.microsoft.com/office/drawing/2014/main" id="{73D67D02-EF70-49DC-B7D7-F972DA4E82A6}"/>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3" name="Line 341">
          <a:extLst>
            <a:ext uri="{FF2B5EF4-FFF2-40B4-BE49-F238E27FC236}">
              <a16:creationId xmlns:a16="http://schemas.microsoft.com/office/drawing/2014/main" id="{BDF712F8-FC26-4180-B2DD-1883E240A8D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54" name="Line 340">
          <a:extLst>
            <a:ext uri="{FF2B5EF4-FFF2-40B4-BE49-F238E27FC236}">
              <a16:creationId xmlns:a16="http://schemas.microsoft.com/office/drawing/2014/main" id="{8D97B701-1F36-4C74-B959-42ECDA786DD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5" name="Line 341">
          <a:extLst>
            <a:ext uri="{FF2B5EF4-FFF2-40B4-BE49-F238E27FC236}">
              <a16:creationId xmlns:a16="http://schemas.microsoft.com/office/drawing/2014/main" id="{C2929BB1-0C8B-4F40-A9E2-43C87E2EBEB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6" name="Line 333">
          <a:extLst>
            <a:ext uri="{FF2B5EF4-FFF2-40B4-BE49-F238E27FC236}">
              <a16:creationId xmlns:a16="http://schemas.microsoft.com/office/drawing/2014/main" id="{35115505-F0DF-4641-9771-506B8675B407}"/>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7" name="Line 334">
          <a:extLst>
            <a:ext uri="{FF2B5EF4-FFF2-40B4-BE49-F238E27FC236}">
              <a16:creationId xmlns:a16="http://schemas.microsoft.com/office/drawing/2014/main" id="{938DBFF6-30CE-48CC-855D-AE113C52F99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8" name="Line 333">
          <a:extLst>
            <a:ext uri="{FF2B5EF4-FFF2-40B4-BE49-F238E27FC236}">
              <a16:creationId xmlns:a16="http://schemas.microsoft.com/office/drawing/2014/main" id="{7474C303-7A87-42D7-BD52-3125C14E6645}"/>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59" name="Line 334">
          <a:extLst>
            <a:ext uri="{FF2B5EF4-FFF2-40B4-BE49-F238E27FC236}">
              <a16:creationId xmlns:a16="http://schemas.microsoft.com/office/drawing/2014/main" id="{148BB4F3-641C-4AC0-8969-B7805176A02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60" name="Line 333">
          <a:extLst>
            <a:ext uri="{FF2B5EF4-FFF2-40B4-BE49-F238E27FC236}">
              <a16:creationId xmlns:a16="http://schemas.microsoft.com/office/drawing/2014/main" id="{82474B60-D294-4C89-87C0-4A34286443DD}"/>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61" name="Line 222">
          <a:extLst>
            <a:ext uri="{FF2B5EF4-FFF2-40B4-BE49-F238E27FC236}">
              <a16:creationId xmlns:a16="http://schemas.microsoft.com/office/drawing/2014/main" id="{43602A04-72E6-41AB-80B6-B654E3A6121B}"/>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62" name="Line 223">
          <a:extLst>
            <a:ext uri="{FF2B5EF4-FFF2-40B4-BE49-F238E27FC236}">
              <a16:creationId xmlns:a16="http://schemas.microsoft.com/office/drawing/2014/main" id="{C3B2F2A0-381C-4F94-BDE5-1EDABC844B2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263" name="Line 224">
          <a:extLst>
            <a:ext uri="{FF2B5EF4-FFF2-40B4-BE49-F238E27FC236}">
              <a16:creationId xmlns:a16="http://schemas.microsoft.com/office/drawing/2014/main" id="{DC23A576-ED7E-4C67-865C-1C35B3A58E5C}"/>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64" name="Line 226">
          <a:extLst>
            <a:ext uri="{FF2B5EF4-FFF2-40B4-BE49-F238E27FC236}">
              <a16:creationId xmlns:a16="http://schemas.microsoft.com/office/drawing/2014/main" id="{90758205-7871-496B-8CE3-FDEBE7FB46CF}"/>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65" name="Line 227">
          <a:extLst>
            <a:ext uri="{FF2B5EF4-FFF2-40B4-BE49-F238E27FC236}">
              <a16:creationId xmlns:a16="http://schemas.microsoft.com/office/drawing/2014/main" id="{F24DB2D2-D8C1-4773-A39E-950F0F43033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66" name="Line 229">
          <a:extLst>
            <a:ext uri="{FF2B5EF4-FFF2-40B4-BE49-F238E27FC236}">
              <a16:creationId xmlns:a16="http://schemas.microsoft.com/office/drawing/2014/main" id="{B9AAB065-CD87-477B-B0C9-3970731789F8}"/>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67" name="Line 222">
          <a:extLst>
            <a:ext uri="{FF2B5EF4-FFF2-40B4-BE49-F238E27FC236}">
              <a16:creationId xmlns:a16="http://schemas.microsoft.com/office/drawing/2014/main" id="{D7E15694-1093-4E22-8117-547B2308AAB4}"/>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68" name="Line 223">
          <a:extLst>
            <a:ext uri="{FF2B5EF4-FFF2-40B4-BE49-F238E27FC236}">
              <a16:creationId xmlns:a16="http://schemas.microsoft.com/office/drawing/2014/main" id="{ACE15B09-0100-417A-AA17-4526437A5024}"/>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269" name="Line 224">
          <a:extLst>
            <a:ext uri="{FF2B5EF4-FFF2-40B4-BE49-F238E27FC236}">
              <a16:creationId xmlns:a16="http://schemas.microsoft.com/office/drawing/2014/main" id="{57927B66-936D-44F4-97A7-5BBB8D77C21F}"/>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70" name="Line 226">
          <a:extLst>
            <a:ext uri="{FF2B5EF4-FFF2-40B4-BE49-F238E27FC236}">
              <a16:creationId xmlns:a16="http://schemas.microsoft.com/office/drawing/2014/main" id="{FC82A29B-113D-43FE-A858-0CFE42F5514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71" name="Line 227">
          <a:extLst>
            <a:ext uri="{FF2B5EF4-FFF2-40B4-BE49-F238E27FC236}">
              <a16:creationId xmlns:a16="http://schemas.microsoft.com/office/drawing/2014/main" id="{07F28F27-3BFC-45A4-A11D-DE92A33D052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72" name="Line 229">
          <a:extLst>
            <a:ext uri="{FF2B5EF4-FFF2-40B4-BE49-F238E27FC236}">
              <a16:creationId xmlns:a16="http://schemas.microsoft.com/office/drawing/2014/main" id="{B48F9D8B-6DC3-4341-A461-CD79CFE8E0A9}"/>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73" name="Line 230">
          <a:extLst>
            <a:ext uri="{FF2B5EF4-FFF2-40B4-BE49-F238E27FC236}">
              <a16:creationId xmlns:a16="http://schemas.microsoft.com/office/drawing/2014/main" id="{BB84E44D-BDFB-4FBF-AC70-71A5548BF7F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74" name="Line 232">
          <a:extLst>
            <a:ext uri="{FF2B5EF4-FFF2-40B4-BE49-F238E27FC236}">
              <a16:creationId xmlns:a16="http://schemas.microsoft.com/office/drawing/2014/main" id="{D2E59A98-A0B7-414F-B329-8759CB6B21F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75" name="Line 233">
          <a:extLst>
            <a:ext uri="{FF2B5EF4-FFF2-40B4-BE49-F238E27FC236}">
              <a16:creationId xmlns:a16="http://schemas.microsoft.com/office/drawing/2014/main" id="{EA223DEB-1B21-47F0-80DA-9D1B0CF33D6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76" name="Line 235">
          <a:extLst>
            <a:ext uri="{FF2B5EF4-FFF2-40B4-BE49-F238E27FC236}">
              <a16:creationId xmlns:a16="http://schemas.microsoft.com/office/drawing/2014/main" id="{663BC3E1-0DC2-4209-AAAB-EA4D5FB57C1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77" name="Line 236">
          <a:extLst>
            <a:ext uri="{FF2B5EF4-FFF2-40B4-BE49-F238E27FC236}">
              <a16:creationId xmlns:a16="http://schemas.microsoft.com/office/drawing/2014/main" id="{4158319B-3981-4DBE-8C2B-A4B904B078BD}"/>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278" name="Line 238">
          <a:extLst>
            <a:ext uri="{FF2B5EF4-FFF2-40B4-BE49-F238E27FC236}">
              <a16:creationId xmlns:a16="http://schemas.microsoft.com/office/drawing/2014/main" id="{9BC401C6-AE46-403C-949B-80238E97DFFE}"/>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279" name="Line 239">
          <a:extLst>
            <a:ext uri="{FF2B5EF4-FFF2-40B4-BE49-F238E27FC236}">
              <a16:creationId xmlns:a16="http://schemas.microsoft.com/office/drawing/2014/main" id="{165955BF-6D03-428E-8F60-1D9DBFAC7DC3}"/>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280" name="Line 240">
          <a:extLst>
            <a:ext uri="{FF2B5EF4-FFF2-40B4-BE49-F238E27FC236}">
              <a16:creationId xmlns:a16="http://schemas.microsoft.com/office/drawing/2014/main" id="{0D177711-F2B1-41A1-8E31-EC41AD1C7F25}"/>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281" name="Line 241">
          <a:extLst>
            <a:ext uri="{FF2B5EF4-FFF2-40B4-BE49-F238E27FC236}">
              <a16:creationId xmlns:a16="http://schemas.microsoft.com/office/drawing/2014/main" id="{4D815A08-E6D3-49B1-8A45-D835BCF06A2F}"/>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282" name="Line 242">
          <a:extLst>
            <a:ext uri="{FF2B5EF4-FFF2-40B4-BE49-F238E27FC236}">
              <a16:creationId xmlns:a16="http://schemas.microsoft.com/office/drawing/2014/main" id="{FD62D311-3957-4D29-88DE-39D766B87D49}"/>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83" name="Line 250">
          <a:extLst>
            <a:ext uri="{FF2B5EF4-FFF2-40B4-BE49-F238E27FC236}">
              <a16:creationId xmlns:a16="http://schemas.microsoft.com/office/drawing/2014/main" id="{42E720FD-EC56-462B-ADE4-819A9396DF51}"/>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84" name="Line 251">
          <a:extLst>
            <a:ext uri="{FF2B5EF4-FFF2-40B4-BE49-F238E27FC236}">
              <a16:creationId xmlns:a16="http://schemas.microsoft.com/office/drawing/2014/main" id="{09949A3F-4B22-4A24-B7C6-CEA9AFEF44D5}"/>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85" name="Line 259">
          <a:extLst>
            <a:ext uri="{FF2B5EF4-FFF2-40B4-BE49-F238E27FC236}">
              <a16:creationId xmlns:a16="http://schemas.microsoft.com/office/drawing/2014/main" id="{F26CEDF9-0D16-4B67-ACB2-544F79CB822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86" name="Line 260">
          <a:extLst>
            <a:ext uri="{FF2B5EF4-FFF2-40B4-BE49-F238E27FC236}">
              <a16:creationId xmlns:a16="http://schemas.microsoft.com/office/drawing/2014/main" id="{E7975AEF-CD63-426D-A39F-56F1514574FB}"/>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87" name="Line 263">
          <a:extLst>
            <a:ext uri="{FF2B5EF4-FFF2-40B4-BE49-F238E27FC236}">
              <a16:creationId xmlns:a16="http://schemas.microsoft.com/office/drawing/2014/main" id="{163B0644-6815-4DEC-BCFD-3ED1418D99BC}"/>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88" name="Line 264">
          <a:extLst>
            <a:ext uri="{FF2B5EF4-FFF2-40B4-BE49-F238E27FC236}">
              <a16:creationId xmlns:a16="http://schemas.microsoft.com/office/drawing/2014/main" id="{EEE83BF7-28EF-4ED4-B2E1-2B01D4C4D88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89" name="Line 222">
          <a:extLst>
            <a:ext uri="{FF2B5EF4-FFF2-40B4-BE49-F238E27FC236}">
              <a16:creationId xmlns:a16="http://schemas.microsoft.com/office/drawing/2014/main" id="{0EF335CC-F870-4A52-A727-6ADE93B12E70}"/>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290" name="Line 223">
          <a:extLst>
            <a:ext uri="{FF2B5EF4-FFF2-40B4-BE49-F238E27FC236}">
              <a16:creationId xmlns:a16="http://schemas.microsoft.com/office/drawing/2014/main" id="{D9930974-0678-40AB-90BB-329056E6D5BA}"/>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291" name="Line 224">
          <a:extLst>
            <a:ext uri="{FF2B5EF4-FFF2-40B4-BE49-F238E27FC236}">
              <a16:creationId xmlns:a16="http://schemas.microsoft.com/office/drawing/2014/main" id="{3227EEC7-1F89-477B-BF8D-0DF2CA6A2AFE}"/>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92" name="Line 226">
          <a:extLst>
            <a:ext uri="{FF2B5EF4-FFF2-40B4-BE49-F238E27FC236}">
              <a16:creationId xmlns:a16="http://schemas.microsoft.com/office/drawing/2014/main" id="{FC210B05-42D4-4EFF-A78E-07E226461C2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93" name="Line 227">
          <a:extLst>
            <a:ext uri="{FF2B5EF4-FFF2-40B4-BE49-F238E27FC236}">
              <a16:creationId xmlns:a16="http://schemas.microsoft.com/office/drawing/2014/main" id="{12EED65C-84E2-414F-B96B-81E284D4D7B9}"/>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94" name="Line 229">
          <a:extLst>
            <a:ext uri="{FF2B5EF4-FFF2-40B4-BE49-F238E27FC236}">
              <a16:creationId xmlns:a16="http://schemas.microsoft.com/office/drawing/2014/main" id="{012BCA4B-E8E0-4CE8-9D7F-437375A21FD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95" name="Line 230">
          <a:extLst>
            <a:ext uri="{FF2B5EF4-FFF2-40B4-BE49-F238E27FC236}">
              <a16:creationId xmlns:a16="http://schemas.microsoft.com/office/drawing/2014/main" id="{B410783C-0E0A-4137-88A9-2D3C50CB54B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96" name="Line 232">
          <a:extLst>
            <a:ext uri="{FF2B5EF4-FFF2-40B4-BE49-F238E27FC236}">
              <a16:creationId xmlns:a16="http://schemas.microsoft.com/office/drawing/2014/main" id="{4F7E5579-8BB6-4014-899D-8A5439A0EAD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97" name="Line 233">
          <a:extLst>
            <a:ext uri="{FF2B5EF4-FFF2-40B4-BE49-F238E27FC236}">
              <a16:creationId xmlns:a16="http://schemas.microsoft.com/office/drawing/2014/main" id="{EE3C6C04-ADB2-4FB1-B625-165966AA814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298" name="Line 235">
          <a:extLst>
            <a:ext uri="{FF2B5EF4-FFF2-40B4-BE49-F238E27FC236}">
              <a16:creationId xmlns:a16="http://schemas.microsoft.com/office/drawing/2014/main" id="{725AF8C7-A6F5-40F7-A545-74078A4EA64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299" name="Line 236">
          <a:extLst>
            <a:ext uri="{FF2B5EF4-FFF2-40B4-BE49-F238E27FC236}">
              <a16:creationId xmlns:a16="http://schemas.microsoft.com/office/drawing/2014/main" id="{5F70B8FE-1C76-4AF2-B357-D4EEA4FF0E8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300" name="Line 238">
          <a:extLst>
            <a:ext uri="{FF2B5EF4-FFF2-40B4-BE49-F238E27FC236}">
              <a16:creationId xmlns:a16="http://schemas.microsoft.com/office/drawing/2014/main" id="{16E3D9FA-97A1-476E-8FC2-9679095BAF1C}"/>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301" name="Line 239">
          <a:extLst>
            <a:ext uri="{FF2B5EF4-FFF2-40B4-BE49-F238E27FC236}">
              <a16:creationId xmlns:a16="http://schemas.microsoft.com/office/drawing/2014/main" id="{AB1FD5AB-01C8-45A2-8CE1-87B38C2884CF}"/>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302" name="Line 240">
          <a:extLst>
            <a:ext uri="{FF2B5EF4-FFF2-40B4-BE49-F238E27FC236}">
              <a16:creationId xmlns:a16="http://schemas.microsoft.com/office/drawing/2014/main" id="{C0AD77F9-9F5E-4A41-8628-4D50C3685909}"/>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303" name="Line 241">
          <a:extLst>
            <a:ext uri="{FF2B5EF4-FFF2-40B4-BE49-F238E27FC236}">
              <a16:creationId xmlns:a16="http://schemas.microsoft.com/office/drawing/2014/main" id="{019FCC03-07BF-4E1C-84EB-A7C05C43D5EB}"/>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304" name="Line 242">
          <a:extLst>
            <a:ext uri="{FF2B5EF4-FFF2-40B4-BE49-F238E27FC236}">
              <a16:creationId xmlns:a16="http://schemas.microsoft.com/office/drawing/2014/main" id="{32F436E6-D74D-4F3A-8FAF-61A3B6855521}"/>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05" name="Line 250">
          <a:extLst>
            <a:ext uri="{FF2B5EF4-FFF2-40B4-BE49-F238E27FC236}">
              <a16:creationId xmlns:a16="http://schemas.microsoft.com/office/drawing/2014/main" id="{6E73F512-331E-4DC2-BE93-A790C14D86F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06" name="Line 251">
          <a:extLst>
            <a:ext uri="{FF2B5EF4-FFF2-40B4-BE49-F238E27FC236}">
              <a16:creationId xmlns:a16="http://schemas.microsoft.com/office/drawing/2014/main" id="{266BAD56-BE2E-4309-A9CE-D121957EA1F8}"/>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07" name="Line 259">
          <a:extLst>
            <a:ext uri="{FF2B5EF4-FFF2-40B4-BE49-F238E27FC236}">
              <a16:creationId xmlns:a16="http://schemas.microsoft.com/office/drawing/2014/main" id="{DAFD35F4-E0BA-4C77-B412-3808D23FE555}"/>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08" name="Line 260">
          <a:extLst>
            <a:ext uri="{FF2B5EF4-FFF2-40B4-BE49-F238E27FC236}">
              <a16:creationId xmlns:a16="http://schemas.microsoft.com/office/drawing/2014/main" id="{22CDAD90-4653-4D7B-AD7F-4D2E42459D3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09" name="Line 263">
          <a:extLst>
            <a:ext uri="{FF2B5EF4-FFF2-40B4-BE49-F238E27FC236}">
              <a16:creationId xmlns:a16="http://schemas.microsoft.com/office/drawing/2014/main" id="{976CC7B9-F475-4946-B1B7-0ABD727F598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0" name="Line 264">
          <a:extLst>
            <a:ext uri="{FF2B5EF4-FFF2-40B4-BE49-F238E27FC236}">
              <a16:creationId xmlns:a16="http://schemas.microsoft.com/office/drawing/2014/main" id="{F24E027C-5A0A-4C1D-AC58-B3729AEC1F7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11" name="Line 266">
          <a:extLst>
            <a:ext uri="{FF2B5EF4-FFF2-40B4-BE49-F238E27FC236}">
              <a16:creationId xmlns:a16="http://schemas.microsoft.com/office/drawing/2014/main" id="{4CC94505-D232-4619-84A6-9F7B13188A1E}"/>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2" name="Line 267">
          <a:extLst>
            <a:ext uri="{FF2B5EF4-FFF2-40B4-BE49-F238E27FC236}">
              <a16:creationId xmlns:a16="http://schemas.microsoft.com/office/drawing/2014/main" id="{15B47203-77FF-4BA2-9A40-3FAA5B39479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13" name="Line 285">
          <a:extLst>
            <a:ext uri="{FF2B5EF4-FFF2-40B4-BE49-F238E27FC236}">
              <a16:creationId xmlns:a16="http://schemas.microsoft.com/office/drawing/2014/main" id="{1919414E-FD43-4B8E-A3FC-712147D5A26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4" name="Line 286">
          <a:extLst>
            <a:ext uri="{FF2B5EF4-FFF2-40B4-BE49-F238E27FC236}">
              <a16:creationId xmlns:a16="http://schemas.microsoft.com/office/drawing/2014/main" id="{5F298B7F-02E5-405D-8056-22CD3113FFB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15" name="Line 288">
          <a:extLst>
            <a:ext uri="{FF2B5EF4-FFF2-40B4-BE49-F238E27FC236}">
              <a16:creationId xmlns:a16="http://schemas.microsoft.com/office/drawing/2014/main" id="{7922EF7B-C46F-4950-8923-CB5517965E74}"/>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6" name="Line 289">
          <a:extLst>
            <a:ext uri="{FF2B5EF4-FFF2-40B4-BE49-F238E27FC236}">
              <a16:creationId xmlns:a16="http://schemas.microsoft.com/office/drawing/2014/main" id="{0CECAB90-24E9-4DC9-B485-B0A8A366070F}"/>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317" name="Line 293">
          <a:extLst>
            <a:ext uri="{FF2B5EF4-FFF2-40B4-BE49-F238E27FC236}">
              <a16:creationId xmlns:a16="http://schemas.microsoft.com/office/drawing/2014/main" id="{4BEFF8B0-6FFD-4D55-BA6A-AE830F416AB3}"/>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8" name="Line 308">
          <a:extLst>
            <a:ext uri="{FF2B5EF4-FFF2-40B4-BE49-F238E27FC236}">
              <a16:creationId xmlns:a16="http://schemas.microsoft.com/office/drawing/2014/main" id="{3218FF75-26EF-488C-876B-36F960BB1D8F}"/>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19" name="Line 309">
          <a:extLst>
            <a:ext uri="{FF2B5EF4-FFF2-40B4-BE49-F238E27FC236}">
              <a16:creationId xmlns:a16="http://schemas.microsoft.com/office/drawing/2014/main" id="{212BED57-F8A2-42FB-8DB6-6D4953AB3C10}"/>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20" name="Line 333">
          <a:extLst>
            <a:ext uri="{FF2B5EF4-FFF2-40B4-BE49-F238E27FC236}">
              <a16:creationId xmlns:a16="http://schemas.microsoft.com/office/drawing/2014/main" id="{050D6029-76FA-48B7-97E2-9A1FAEE13223}"/>
            </a:ext>
          </a:extLst>
        </xdr:cNvPr>
        <xdr:cNvSpPr>
          <a:spLocks noChangeShapeType="1"/>
        </xdr:cNvSpPr>
      </xdr:nvSpPr>
      <xdr:spPr bwMode="auto">
        <a:xfrm>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21" name="Line 334">
          <a:extLst>
            <a:ext uri="{FF2B5EF4-FFF2-40B4-BE49-F238E27FC236}">
              <a16:creationId xmlns:a16="http://schemas.microsoft.com/office/drawing/2014/main" id="{415BCC2A-E327-4978-A79B-D2549E0498B2}"/>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22" name="Line 340">
          <a:extLst>
            <a:ext uri="{FF2B5EF4-FFF2-40B4-BE49-F238E27FC236}">
              <a16:creationId xmlns:a16="http://schemas.microsoft.com/office/drawing/2014/main" id="{B0F52DCA-BEF3-4A79-9FFA-7812DBC8467A}"/>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23" name="Line 341">
          <a:extLst>
            <a:ext uri="{FF2B5EF4-FFF2-40B4-BE49-F238E27FC236}">
              <a16:creationId xmlns:a16="http://schemas.microsoft.com/office/drawing/2014/main" id="{53C5D40B-4236-4161-AE78-2646250C72C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24" name="Line 222">
          <a:extLst>
            <a:ext uri="{FF2B5EF4-FFF2-40B4-BE49-F238E27FC236}">
              <a16:creationId xmlns:a16="http://schemas.microsoft.com/office/drawing/2014/main" id="{40314263-1BD7-4B17-9532-BFEB311F1EED}"/>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25" name="Line 223">
          <a:extLst>
            <a:ext uri="{FF2B5EF4-FFF2-40B4-BE49-F238E27FC236}">
              <a16:creationId xmlns:a16="http://schemas.microsoft.com/office/drawing/2014/main" id="{AF6612E8-744E-4E39-BB6D-1A89B0975FCB}"/>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326" name="Line 224">
          <a:extLst>
            <a:ext uri="{FF2B5EF4-FFF2-40B4-BE49-F238E27FC236}">
              <a16:creationId xmlns:a16="http://schemas.microsoft.com/office/drawing/2014/main" id="{DE068287-78CD-42B5-A4D6-062831E04291}"/>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27" name="Line 222">
          <a:extLst>
            <a:ext uri="{FF2B5EF4-FFF2-40B4-BE49-F238E27FC236}">
              <a16:creationId xmlns:a16="http://schemas.microsoft.com/office/drawing/2014/main" id="{C6C6C7F6-2586-4730-9F64-202691EED467}"/>
            </a:ext>
          </a:extLst>
        </xdr:cNvPr>
        <xdr:cNvSpPr>
          <a:spLocks noChangeShapeType="1"/>
        </xdr:cNvSpPr>
      </xdr:nvSpPr>
      <xdr:spPr bwMode="auto">
        <a:xfrm>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266700</xdr:colOff>
      <xdr:row>0</xdr:row>
      <xdr:rowOff>209550</xdr:rowOff>
    </xdr:from>
    <xdr:to>
      <xdr:col>2</xdr:col>
      <xdr:colOff>447675</xdr:colOff>
      <xdr:row>0</xdr:row>
      <xdr:rowOff>209550</xdr:rowOff>
    </xdr:to>
    <xdr:sp macro="" textlink="">
      <xdr:nvSpPr>
        <xdr:cNvPr id="1328" name="Line 223">
          <a:extLst>
            <a:ext uri="{FF2B5EF4-FFF2-40B4-BE49-F238E27FC236}">
              <a16:creationId xmlns:a16="http://schemas.microsoft.com/office/drawing/2014/main" id="{9928AFFD-EAA9-46B6-97D3-75C5D00693E5}"/>
            </a:ext>
          </a:extLst>
        </xdr:cNvPr>
        <xdr:cNvSpPr>
          <a:spLocks noChangeShapeType="1"/>
        </xdr:cNvSpPr>
      </xdr:nvSpPr>
      <xdr:spPr bwMode="auto">
        <a:xfrm flipH="1">
          <a:off x="6553200" y="209550"/>
          <a:ext cx="1809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276225</xdr:colOff>
      <xdr:row>0</xdr:row>
      <xdr:rowOff>209550</xdr:rowOff>
    </xdr:from>
    <xdr:to>
      <xdr:col>2</xdr:col>
      <xdr:colOff>447675</xdr:colOff>
      <xdr:row>0</xdr:row>
      <xdr:rowOff>209550</xdr:rowOff>
    </xdr:to>
    <xdr:sp macro="" textlink="">
      <xdr:nvSpPr>
        <xdr:cNvPr id="1329" name="Line 224">
          <a:extLst>
            <a:ext uri="{FF2B5EF4-FFF2-40B4-BE49-F238E27FC236}">
              <a16:creationId xmlns:a16="http://schemas.microsoft.com/office/drawing/2014/main" id="{D85BA804-30FD-474F-8D55-4E8FB0679815}"/>
            </a:ext>
          </a:extLst>
        </xdr:cNvPr>
        <xdr:cNvSpPr>
          <a:spLocks noChangeShapeType="1"/>
        </xdr:cNvSpPr>
      </xdr:nvSpPr>
      <xdr:spPr bwMode="auto">
        <a:xfrm>
          <a:off x="6562725" y="209550"/>
          <a:ext cx="1714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30" name="Line 226">
          <a:extLst>
            <a:ext uri="{FF2B5EF4-FFF2-40B4-BE49-F238E27FC236}">
              <a16:creationId xmlns:a16="http://schemas.microsoft.com/office/drawing/2014/main" id="{63A2EB8A-3A60-40C8-9176-1A9876D69453}"/>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31" name="Line 227">
          <a:extLst>
            <a:ext uri="{FF2B5EF4-FFF2-40B4-BE49-F238E27FC236}">
              <a16:creationId xmlns:a16="http://schemas.microsoft.com/office/drawing/2014/main" id="{46DA0B75-A500-47A1-95B5-5DF4560B371E}"/>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32" name="Line 229">
          <a:extLst>
            <a:ext uri="{FF2B5EF4-FFF2-40B4-BE49-F238E27FC236}">
              <a16:creationId xmlns:a16="http://schemas.microsoft.com/office/drawing/2014/main" id="{ECA6C282-91A5-48BD-A928-EE401FC22D2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33" name="Line 230">
          <a:extLst>
            <a:ext uri="{FF2B5EF4-FFF2-40B4-BE49-F238E27FC236}">
              <a16:creationId xmlns:a16="http://schemas.microsoft.com/office/drawing/2014/main" id="{8034C3CE-3E8A-4706-80C0-CAADC6B2068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34" name="Line 232">
          <a:extLst>
            <a:ext uri="{FF2B5EF4-FFF2-40B4-BE49-F238E27FC236}">
              <a16:creationId xmlns:a16="http://schemas.microsoft.com/office/drawing/2014/main" id="{05C5B3F6-F8AC-489C-A392-E4308F13F3FB}"/>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35" name="Line 233">
          <a:extLst>
            <a:ext uri="{FF2B5EF4-FFF2-40B4-BE49-F238E27FC236}">
              <a16:creationId xmlns:a16="http://schemas.microsoft.com/office/drawing/2014/main" id="{3027ACE9-1455-4028-95F3-A99BB3692363}"/>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36" name="Line 235">
          <a:extLst>
            <a:ext uri="{FF2B5EF4-FFF2-40B4-BE49-F238E27FC236}">
              <a16:creationId xmlns:a16="http://schemas.microsoft.com/office/drawing/2014/main" id="{F6BA97F6-6550-4B9C-B1DF-AB476736574D}"/>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37" name="Line 236">
          <a:extLst>
            <a:ext uri="{FF2B5EF4-FFF2-40B4-BE49-F238E27FC236}">
              <a16:creationId xmlns:a16="http://schemas.microsoft.com/office/drawing/2014/main" id="{B8A9470F-C44C-49C0-AAD6-50B248216C0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338" name="Line 238">
          <a:extLst>
            <a:ext uri="{FF2B5EF4-FFF2-40B4-BE49-F238E27FC236}">
              <a16:creationId xmlns:a16="http://schemas.microsoft.com/office/drawing/2014/main" id="{93B522D5-1C33-4C19-B99F-EE9F735D5635}"/>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352425</xdr:colOff>
      <xdr:row>0</xdr:row>
      <xdr:rowOff>209550</xdr:rowOff>
    </xdr:to>
    <xdr:sp macro="" textlink="">
      <xdr:nvSpPr>
        <xdr:cNvPr id="1339" name="Line 239">
          <a:extLst>
            <a:ext uri="{FF2B5EF4-FFF2-40B4-BE49-F238E27FC236}">
              <a16:creationId xmlns:a16="http://schemas.microsoft.com/office/drawing/2014/main" id="{A699250D-1154-4C3D-B342-89052F616449}"/>
            </a:ext>
          </a:extLst>
        </xdr:cNvPr>
        <xdr:cNvSpPr>
          <a:spLocks noChangeShapeType="1"/>
        </xdr:cNvSpPr>
      </xdr:nvSpPr>
      <xdr:spPr bwMode="auto">
        <a:xfrm>
          <a:off x="6572250" y="209550"/>
          <a:ext cx="666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0</xdr:row>
      <xdr:rowOff>209550</xdr:rowOff>
    </xdr:from>
    <xdr:to>
      <xdr:col>2</xdr:col>
      <xdr:colOff>361950</xdr:colOff>
      <xdr:row>0</xdr:row>
      <xdr:rowOff>209550</xdr:rowOff>
    </xdr:to>
    <xdr:sp macro="" textlink="">
      <xdr:nvSpPr>
        <xdr:cNvPr id="1340" name="Line 240">
          <a:extLst>
            <a:ext uri="{FF2B5EF4-FFF2-40B4-BE49-F238E27FC236}">
              <a16:creationId xmlns:a16="http://schemas.microsoft.com/office/drawing/2014/main" id="{7CD631E6-0620-4AF2-BBC0-A885B296B72B}"/>
            </a:ext>
          </a:extLst>
        </xdr:cNvPr>
        <xdr:cNvSpPr>
          <a:spLocks noChangeShapeType="1"/>
        </xdr:cNvSpPr>
      </xdr:nvSpPr>
      <xdr:spPr bwMode="auto">
        <a:xfrm flipH="1">
          <a:off x="6572250" y="209550"/>
          <a:ext cx="762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341" name="Line 241">
          <a:extLst>
            <a:ext uri="{FF2B5EF4-FFF2-40B4-BE49-F238E27FC236}">
              <a16:creationId xmlns:a16="http://schemas.microsoft.com/office/drawing/2014/main" id="{C13D14BD-79A0-426F-9DB9-9BB6733F7BA4}"/>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342" name="Line 242">
          <a:extLst>
            <a:ext uri="{FF2B5EF4-FFF2-40B4-BE49-F238E27FC236}">
              <a16:creationId xmlns:a16="http://schemas.microsoft.com/office/drawing/2014/main" id="{5B87C16F-3877-45EA-AB94-8C71C472CA02}"/>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43" name="Line 250">
          <a:extLst>
            <a:ext uri="{FF2B5EF4-FFF2-40B4-BE49-F238E27FC236}">
              <a16:creationId xmlns:a16="http://schemas.microsoft.com/office/drawing/2014/main" id="{8098BA79-FCE0-446D-9FBE-7FC6EDB7852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44" name="Line 251">
          <a:extLst>
            <a:ext uri="{FF2B5EF4-FFF2-40B4-BE49-F238E27FC236}">
              <a16:creationId xmlns:a16="http://schemas.microsoft.com/office/drawing/2014/main" id="{60EB1F16-B94F-41C5-BC09-46065F094CCA}"/>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45" name="Line 259">
          <a:extLst>
            <a:ext uri="{FF2B5EF4-FFF2-40B4-BE49-F238E27FC236}">
              <a16:creationId xmlns:a16="http://schemas.microsoft.com/office/drawing/2014/main" id="{F61F7AA1-37D6-48A4-A5F7-36EB0D2B94F0}"/>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46" name="Line 260">
          <a:extLst>
            <a:ext uri="{FF2B5EF4-FFF2-40B4-BE49-F238E27FC236}">
              <a16:creationId xmlns:a16="http://schemas.microsoft.com/office/drawing/2014/main" id="{F15DB157-0CF2-4D6D-B415-ACF1E636EFA4}"/>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0</xdr:row>
      <xdr:rowOff>209550</xdr:rowOff>
    </xdr:from>
    <xdr:to>
      <xdr:col>2</xdr:col>
      <xdr:colOff>447675</xdr:colOff>
      <xdr:row>0</xdr:row>
      <xdr:rowOff>209550</xdr:rowOff>
    </xdr:to>
    <xdr:sp macro="" textlink="">
      <xdr:nvSpPr>
        <xdr:cNvPr id="1347" name="Line 263">
          <a:extLst>
            <a:ext uri="{FF2B5EF4-FFF2-40B4-BE49-F238E27FC236}">
              <a16:creationId xmlns:a16="http://schemas.microsoft.com/office/drawing/2014/main" id="{5934E4B6-100F-4EBD-8B47-E0673903B842}"/>
            </a:ext>
          </a:extLst>
        </xdr:cNvPr>
        <xdr:cNvSpPr>
          <a:spLocks noChangeShapeType="1"/>
        </xdr:cNvSpPr>
      </xdr:nvSpPr>
      <xdr:spPr bwMode="auto">
        <a:xfrm>
          <a:off x="6581775" y="209550"/>
          <a:ext cx="1524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0</xdr:row>
      <xdr:rowOff>209550</xdr:rowOff>
    </xdr:from>
    <xdr:to>
      <xdr:col>2</xdr:col>
      <xdr:colOff>447675</xdr:colOff>
      <xdr:row>0</xdr:row>
      <xdr:rowOff>209550</xdr:rowOff>
    </xdr:to>
    <xdr:sp macro="" textlink="">
      <xdr:nvSpPr>
        <xdr:cNvPr id="1348" name="Line 264">
          <a:extLst>
            <a:ext uri="{FF2B5EF4-FFF2-40B4-BE49-F238E27FC236}">
              <a16:creationId xmlns:a16="http://schemas.microsoft.com/office/drawing/2014/main" id="{759941C1-BC77-452F-BEB1-031D746B0257}"/>
            </a:ext>
          </a:extLst>
        </xdr:cNvPr>
        <xdr:cNvSpPr>
          <a:spLocks noChangeShapeType="1"/>
        </xdr:cNvSpPr>
      </xdr:nvSpPr>
      <xdr:spPr bwMode="auto">
        <a:xfrm flipH="1">
          <a:off x="6591300" y="209550"/>
          <a:ext cx="1428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360" name="Line 238">
          <a:extLst>
            <a:ext uri="{FF2B5EF4-FFF2-40B4-BE49-F238E27FC236}">
              <a16:creationId xmlns:a16="http://schemas.microsoft.com/office/drawing/2014/main" id="{43CFF722-CE15-48E8-88CB-47155DEBA513}"/>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361950</xdr:colOff>
      <xdr:row>0</xdr:row>
      <xdr:rowOff>209550</xdr:rowOff>
    </xdr:from>
    <xdr:to>
      <xdr:col>2</xdr:col>
      <xdr:colOff>447675</xdr:colOff>
      <xdr:row>0</xdr:row>
      <xdr:rowOff>209550</xdr:rowOff>
    </xdr:to>
    <xdr:sp macro="" textlink="">
      <xdr:nvSpPr>
        <xdr:cNvPr id="1363" name="Line 241">
          <a:extLst>
            <a:ext uri="{FF2B5EF4-FFF2-40B4-BE49-F238E27FC236}">
              <a16:creationId xmlns:a16="http://schemas.microsoft.com/office/drawing/2014/main" id="{7CD337F4-7389-4448-9043-BBDDC219F035}"/>
            </a:ext>
          </a:extLst>
        </xdr:cNvPr>
        <xdr:cNvSpPr>
          <a:spLocks noChangeShapeType="1"/>
        </xdr:cNvSpPr>
      </xdr:nvSpPr>
      <xdr:spPr bwMode="auto">
        <a:xfrm flipH="1">
          <a:off x="6648450" y="209550"/>
          <a:ext cx="857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447675</xdr:colOff>
      <xdr:row>0</xdr:row>
      <xdr:rowOff>209550</xdr:rowOff>
    </xdr:to>
    <xdr:sp macro="" textlink="">
      <xdr:nvSpPr>
        <xdr:cNvPr id="1364" name="Line 242">
          <a:extLst>
            <a:ext uri="{FF2B5EF4-FFF2-40B4-BE49-F238E27FC236}">
              <a16:creationId xmlns:a16="http://schemas.microsoft.com/office/drawing/2014/main" id="{4E9E6BC6-0053-455F-A259-BF0497361B58}"/>
            </a:ext>
          </a:extLst>
        </xdr:cNvPr>
        <xdr:cNvSpPr>
          <a:spLocks noChangeShapeType="1"/>
        </xdr:cNvSpPr>
      </xdr:nvSpPr>
      <xdr:spPr bwMode="auto">
        <a:xfrm>
          <a:off x="6638925" y="209550"/>
          <a:ext cx="952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0</xdr:row>
      <xdr:rowOff>209550</xdr:rowOff>
    </xdr:from>
    <xdr:to>
      <xdr:col>2</xdr:col>
      <xdr:colOff>361950</xdr:colOff>
      <xdr:row>0</xdr:row>
      <xdr:rowOff>209550</xdr:rowOff>
    </xdr:to>
    <xdr:sp macro="" textlink="">
      <xdr:nvSpPr>
        <xdr:cNvPr id="1395" name="Line 238">
          <a:extLst>
            <a:ext uri="{FF2B5EF4-FFF2-40B4-BE49-F238E27FC236}">
              <a16:creationId xmlns:a16="http://schemas.microsoft.com/office/drawing/2014/main" id="{C36013BD-D7B5-4C6E-896C-61A89D13928F}"/>
            </a:ext>
          </a:extLst>
        </xdr:cNvPr>
        <xdr:cNvSpPr>
          <a:spLocks noChangeShapeType="1"/>
        </xdr:cNvSpPr>
      </xdr:nvSpPr>
      <xdr:spPr bwMode="auto">
        <a:xfrm flipH="1">
          <a:off x="6638925" y="209550"/>
          <a:ext cx="952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arer.in.ua/zaporozhskoe-kareroupravlenie.php" TargetMode="External"/><Relationship Id="rId2" Type="http://schemas.openxmlformats.org/officeDocument/2006/relationships/hyperlink" Target="https://www.karer.in.ua/zaporozhskoe-kareroupravlenie.php" TargetMode="External"/><Relationship Id="rId1" Type="http://schemas.openxmlformats.org/officeDocument/2006/relationships/hyperlink" Target="https://www.karer.in.ua/zaporozhskoe-kareroupravlenie.ph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leoceramika.com/" TargetMode="External"/><Relationship Id="rId2" Type="http://schemas.openxmlformats.org/officeDocument/2006/relationships/hyperlink" Target="https://shop.agromat.ua/" TargetMode="External"/><Relationship Id="rId1" Type="http://schemas.openxmlformats.org/officeDocument/2006/relationships/hyperlink" Target="https://atma.ua/"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pageSetUpPr fitToPage="1"/>
  </sheetPr>
  <dimension ref="A1:Q438"/>
  <sheetViews>
    <sheetView tabSelected="1" zoomScale="90" zoomScaleNormal="90" zoomScaleSheetLayoutView="40" workbookViewId="0">
      <selection activeCell="B1" sqref="B1"/>
    </sheetView>
  </sheetViews>
  <sheetFormatPr defaultColWidth="9.140625" defaultRowHeight="14.25" outlineLevelRow="1" outlineLevelCol="1" x14ac:dyDescent="0.2"/>
  <cols>
    <col min="1" max="1" width="7.85546875" style="62" customWidth="1" outlineLevel="1"/>
    <col min="2" max="2" width="41.42578125" style="59" customWidth="1" outlineLevel="1"/>
    <col min="3" max="3" width="51.85546875" style="59" customWidth="1" outlineLevel="1"/>
    <col min="4" max="4" width="9.85546875" style="59" customWidth="1"/>
    <col min="5" max="5" width="10.5703125" style="59" customWidth="1"/>
    <col min="6" max="6" width="11.5703125" style="59" customWidth="1" outlineLevel="1"/>
    <col min="7" max="7" width="13" style="59" customWidth="1" outlineLevel="1"/>
    <col min="8" max="8" width="14.5703125" style="59" customWidth="1" outlineLevel="1"/>
    <col min="9" max="9" width="15.140625" style="59" customWidth="1"/>
    <col min="10" max="10" width="21.140625" style="59" customWidth="1" outlineLevel="1"/>
    <col min="11" max="11" width="20.140625" style="59" customWidth="1" outlineLevel="1"/>
    <col min="12" max="12" width="10.7109375" style="59" customWidth="1"/>
    <col min="13" max="14" width="9.140625" style="50"/>
    <col min="15" max="15" width="10.140625" style="50" bestFit="1" customWidth="1"/>
    <col min="16" max="16384" width="9.140625" style="50"/>
  </cols>
  <sheetData>
    <row r="1" spans="1:12" ht="15" x14ac:dyDescent="0.25">
      <c r="B1" s="298" t="s">
        <v>828</v>
      </c>
      <c r="C1" s="299"/>
      <c r="D1"/>
    </row>
    <row r="2" spans="1:12" ht="15" x14ac:dyDescent="0.25">
      <c r="B2" s="298" t="s">
        <v>829</v>
      </c>
      <c r="C2" s="299"/>
      <c r="D2"/>
    </row>
    <row r="3" spans="1:12" ht="15" x14ac:dyDescent="0.25">
      <c r="B3" s="298" t="s">
        <v>830</v>
      </c>
      <c r="C3" s="300"/>
      <c r="D3"/>
    </row>
    <row r="4" spans="1:12" ht="15" x14ac:dyDescent="0.25">
      <c r="B4" s="298" t="s">
        <v>831</v>
      </c>
      <c r="C4" s="299"/>
      <c r="D4"/>
    </row>
    <row r="5" spans="1:12" ht="15" x14ac:dyDescent="0.25">
      <c r="B5" s="298" t="s">
        <v>832</v>
      </c>
      <c r="C5" s="299"/>
      <c r="D5"/>
    </row>
    <row r="6" spans="1:12" ht="15" x14ac:dyDescent="0.25">
      <c r="B6" s="298" t="s">
        <v>833</v>
      </c>
      <c r="C6" s="299"/>
      <c r="D6"/>
    </row>
    <row r="7" spans="1:12" ht="15" x14ac:dyDescent="0.25">
      <c r="B7" s="298" t="s">
        <v>834</v>
      </c>
      <c r="C7" s="299"/>
      <c r="D7"/>
    </row>
    <row r="8" spans="1:12" x14ac:dyDescent="0.2">
      <c r="B8" s="22"/>
      <c r="C8" s="301"/>
      <c r="D8" s="301"/>
    </row>
    <row r="9" spans="1:12" ht="15" x14ac:dyDescent="0.25">
      <c r="B9"/>
      <c r="C9" s="302"/>
      <c r="D9" s="303" t="s">
        <v>835</v>
      </c>
    </row>
    <row r="10" spans="1:12" x14ac:dyDescent="0.2">
      <c r="D10" s="265"/>
      <c r="E10" s="265"/>
      <c r="F10" s="265"/>
      <c r="G10" s="265"/>
      <c r="H10" s="265"/>
      <c r="I10" s="265"/>
      <c r="J10" s="265"/>
      <c r="K10" s="160"/>
      <c r="L10" s="160"/>
    </row>
    <row r="11" spans="1:12" ht="15" customHeight="1" x14ac:dyDescent="0.2">
      <c r="B11" s="266"/>
      <c r="C11" s="266"/>
      <c r="D11" s="155"/>
      <c r="E11" s="155"/>
      <c r="F11" s="155"/>
      <c r="G11" s="155"/>
      <c r="H11" s="155"/>
      <c r="I11" s="155"/>
    </row>
    <row r="12" spans="1:12" ht="15" customHeight="1" x14ac:dyDescent="0.2">
      <c r="D12" s="155"/>
      <c r="E12" s="155"/>
      <c r="F12" s="155"/>
      <c r="G12" s="155"/>
      <c r="H12" s="155"/>
      <c r="I12" s="155"/>
    </row>
    <row r="13" spans="1:12" ht="15" customHeight="1" x14ac:dyDescent="0.2">
      <c r="A13" s="304"/>
      <c r="B13" s="305"/>
      <c r="C13" s="305"/>
      <c r="D13" s="306"/>
      <c r="E13" s="306"/>
      <c r="F13" s="306"/>
      <c r="G13" s="306"/>
      <c r="H13" s="306"/>
      <c r="I13" s="306"/>
      <c r="J13" s="305"/>
      <c r="K13" s="305"/>
    </row>
    <row r="14" spans="1:12" ht="57.95" customHeight="1" x14ac:dyDescent="0.2">
      <c r="A14" s="304"/>
      <c r="B14" s="186" t="s">
        <v>0</v>
      </c>
      <c r="C14" s="307" t="s">
        <v>743</v>
      </c>
      <c r="D14" s="307"/>
      <c r="E14" s="307"/>
      <c r="F14" s="307"/>
      <c r="G14" s="307"/>
      <c r="H14" s="307"/>
      <c r="I14" s="307"/>
      <c r="J14" s="307"/>
      <c r="K14" s="308"/>
      <c r="L14" s="161"/>
    </row>
    <row r="15" spans="1:12" ht="20.45" customHeight="1" x14ac:dyDescent="0.2">
      <c r="A15" s="309"/>
      <c r="B15" s="310" t="s">
        <v>1</v>
      </c>
      <c r="C15" s="311" t="s">
        <v>2</v>
      </c>
      <c r="D15" s="312"/>
      <c r="E15" s="312"/>
      <c r="F15" s="312"/>
      <c r="G15" s="312"/>
      <c r="H15" s="312"/>
      <c r="I15" s="312"/>
      <c r="J15" s="305"/>
      <c r="K15" s="305"/>
    </row>
    <row r="16" spans="1:12" ht="74.099999999999994" customHeight="1" x14ac:dyDescent="0.2">
      <c r="A16" s="313" t="s">
        <v>3</v>
      </c>
      <c r="B16" s="314" t="s">
        <v>4</v>
      </c>
      <c r="C16" s="314" t="s">
        <v>5</v>
      </c>
      <c r="D16" s="314" t="s">
        <v>6</v>
      </c>
      <c r="E16" s="314" t="s">
        <v>7</v>
      </c>
      <c r="F16" s="314" t="s">
        <v>825</v>
      </c>
      <c r="G16" s="314" t="s">
        <v>826</v>
      </c>
      <c r="H16" s="314" t="s">
        <v>827</v>
      </c>
      <c r="I16" s="315" t="s">
        <v>8</v>
      </c>
      <c r="J16" s="314" t="s">
        <v>9</v>
      </c>
      <c r="K16" s="314" t="s">
        <v>10</v>
      </c>
      <c r="L16" s="162"/>
    </row>
    <row r="17" spans="1:12" ht="15" customHeight="1" x14ac:dyDescent="0.2">
      <c r="A17" s="316" t="s">
        <v>2</v>
      </c>
      <c r="B17" s="316" t="s">
        <v>11</v>
      </c>
      <c r="C17" s="316" t="s">
        <v>12</v>
      </c>
      <c r="D17" s="316" t="s">
        <v>13</v>
      </c>
      <c r="E17" s="316" t="s">
        <v>14</v>
      </c>
      <c r="F17" s="316" t="s">
        <v>15</v>
      </c>
      <c r="G17" s="316" t="s">
        <v>16</v>
      </c>
      <c r="H17" s="316" t="s">
        <v>17</v>
      </c>
      <c r="I17" s="316" t="s">
        <v>18</v>
      </c>
      <c r="J17" s="317">
        <v>10</v>
      </c>
      <c r="K17" s="317">
        <v>11</v>
      </c>
      <c r="L17" s="162"/>
    </row>
    <row r="18" spans="1:12" s="51" customFormat="1" ht="22.5" customHeight="1" x14ac:dyDescent="0.2">
      <c r="A18" s="318" t="s">
        <v>2</v>
      </c>
      <c r="B18" s="319" t="s">
        <v>19</v>
      </c>
      <c r="C18" s="319"/>
      <c r="D18" s="320"/>
      <c r="E18" s="321"/>
      <c r="F18" s="322"/>
      <c r="G18" s="322"/>
      <c r="H18" s="323"/>
      <c r="I18" s="324">
        <f>(SUM(I19:I30))</f>
        <v>0</v>
      </c>
      <c r="J18" s="325"/>
      <c r="K18" s="325"/>
      <c r="L18" s="163"/>
    </row>
    <row r="19" spans="1:12" s="52" customFormat="1" ht="55.5" customHeight="1" outlineLevel="1" x14ac:dyDescent="0.2">
      <c r="A19" s="326" t="s">
        <v>20</v>
      </c>
      <c r="B19" s="327" t="s">
        <v>619</v>
      </c>
      <c r="C19" s="328" t="s">
        <v>21</v>
      </c>
      <c r="D19" s="329" t="s">
        <v>22</v>
      </c>
      <c r="E19" s="330">
        <v>1</v>
      </c>
      <c r="F19" s="331">
        <v>0</v>
      </c>
      <c r="G19" s="331">
        <v>0</v>
      </c>
      <c r="H19" s="331">
        <v>0</v>
      </c>
      <c r="I19" s="332">
        <f t="shared" ref="I19:I22" si="0">SUM(F19:H19)*E19</f>
        <v>0</v>
      </c>
      <c r="J19" s="325" t="s">
        <v>23</v>
      </c>
      <c r="K19" s="325"/>
      <c r="L19" s="163"/>
    </row>
    <row r="20" spans="1:12" s="52" customFormat="1" ht="54.75" customHeight="1" outlineLevel="1" x14ac:dyDescent="0.2">
      <c r="A20" s="326" t="s">
        <v>24</v>
      </c>
      <c r="B20" s="333" t="s">
        <v>620</v>
      </c>
      <c r="C20" s="333" t="s">
        <v>25</v>
      </c>
      <c r="D20" s="329" t="s">
        <v>22</v>
      </c>
      <c r="E20" s="334">
        <v>1</v>
      </c>
      <c r="F20" s="331">
        <v>0</v>
      </c>
      <c r="G20" s="335">
        <v>0</v>
      </c>
      <c r="H20" s="335">
        <v>0</v>
      </c>
      <c r="I20" s="332">
        <f t="shared" si="0"/>
        <v>0</v>
      </c>
      <c r="J20" s="325" t="s">
        <v>23</v>
      </c>
      <c r="K20" s="325"/>
      <c r="L20" s="163"/>
    </row>
    <row r="21" spans="1:12" s="52" customFormat="1" ht="63.75" outlineLevel="1" x14ac:dyDescent="0.2">
      <c r="A21" s="326" t="s">
        <v>26</v>
      </c>
      <c r="B21" s="336" t="s">
        <v>836</v>
      </c>
      <c r="C21" s="337" t="s">
        <v>35</v>
      </c>
      <c r="D21" s="338" t="s">
        <v>36</v>
      </c>
      <c r="E21" s="330">
        <v>1</v>
      </c>
      <c r="F21" s="331">
        <v>0</v>
      </c>
      <c r="G21" s="331">
        <v>0</v>
      </c>
      <c r="H21" s="331">
        <v>0</v>
      </c>
      <c r="I21" s="332">
        <f t="shared" si="0"/>
        <v>0</v>
      </c>
      <c r="J21" s="325" t="s">
        <v>37</v>
      </c>
      <c r="K21" s="325"/>
      <c r="L21" s="163"/>
    </row>
    <row r="22" spans="1:12" s="52" customFormat="1" ht="63.75" outlineLevel="1" x14ac:dyDescent="0.2">
      <c r="A22" s="326" t="s">
        <v>28</v>
      </c>
      <c r="B22" s="336" t="s">
        <v>39</v>
      </c>
      <c r="C22" s="339" t="s">
        <v>40</v>
      </c>
      <c r="D22" s="338" t="s">
        <v>32</v>
      </c>
      <c r="E22" s="330">
        <v>250</v>
      </c>
      <c r="F22" s="331">
        <v>0</v>
      </c>
      <c r="G22" s="331">
        <v>0</v>
      </c>
      <c r="H22" s="331">
        <v>0</v>
      </c>
      <c r="I22" s="332">
        <f t="shared" si="0"/>
        <v>0</v>
      </c>
      <c r="J22" s="325" t="s">
        <v>30</v>
      </c>
      <c r="K22" s="325"/>
      <c r="L22" s="163"/>
    </row>
    <row r="23" spans="1:12" s="53" customFormat="1" ht="33" customHeight="1" outlineLevel="1" x14ac:dyDescent="0.2">
      <c r="A23" s="326" t="s">
        <v>31</v>
      </c>
      <c r="B23" s="340" t="s">
        <v>42</v>
      </c>
      <c r="C23" s="341" t="s">
        <v>749</v>
      </c>
      <c r="D23" s="342" t="s">
        <v>36</v>
      </c>
      <c r="E23" s="343">
        <v>6</v>
      </c>
      <c r="F23" s="344">
        <v>0</v>
      </c>
      <c r="G23" s="344">
        <v>0</v>
      </c>
      <c r="H23" s="344">
        <v>0</v>
      </c>
      <c r="I23" s="332">
        <f t="shared" ref="I23" si="1">SUM(F23:H23)*E23</f>
        <v>0</v>
      </c>
      <c r="J23" s="325" t="s">
        <v>30</v>
      </c>
      <c r="K23" s="325"/>
      <c r="L23" s="163"/>
    </row>
    <row r="24" spans="1:12" s="53" customFormat="1" ht="30" customHeight="1" outlineLevel="1" x14ac:dyDescent="0.2">
      <c r="A24" s="326" t="s">
        <v>33</v>
      </c>
      <c r="B24" s="345" t="s">
        <v>45</v>
      </c>
      <c r="C24" s="346" t="s">
        <v>748</v>
      </c>
      <c r="D24" s="347" t="s">
        <v>43</v>
      </c>
      <c r="E24" s="334">
        <v>80</v>
      </c>
      <c r="F24" s="331">
        <v>0</v>
      </c>
      <c r="G24" s="348">
        <v>0</v>
      </c>
      <c r="H24" s="331">
        <v>0</v>
      </c>
      <c r="I24" s="332">
        <f t="shared" ref="I24" si="2">SUM(F24:H24)*E24</f>
        <v>0</v>
      </c>
      <c r="J24" s="325" t="s">
        <v>30</v>
      </c>
      <c r="K24" s="325"/>
      <c r="L24" s="163"/>
    </row>
    <row r="25" spans="1:12" s="52" customFormat="1" ht="52.7" customHeight="1" outlineLevel="1" x14ac:dyDescent="0.2">
      <c r="A25" s="326" t="s">
        <v>34</v>
      </c>
      <c r="B25" s="349" t="s">
        <v>613</v>
      </c>
      <c r="C25" s="350" t="s">
        <v>614</v>
      </c>
      <c r="D25" s="351" t="s">
        <v>47</v>
      </c>
      <c r="E25" s="334">
        <v>6</v>
      </c>
      <c r="F25" s="331">
        <v>0</v>
      </c>
      <c r="G25" s="331">
        <v>0</v>
      </c>
      <c r="H25" s="331">
        <v>0</v>
      </c>
      <c r="I25" s="332">
        <f t="shared" ref="I25:I30" si="3">SUM(F25:H25)*E25</f>
        <v>0</v>
      </c>
      <c r="J25" s="325" t="s">
        <v>30</v>
      </c>
      <c r="K25" s="325"/>
      <c r="L25" s="163"/>
    </row>
    <row r="26" spans="1:12" s="52" customFormat="1" ht="45.6" customHeight="1" outlineLevel="1" x14ac:dyDescent="0.2">
      <c r="A26" s="326" t="s">
        <v>38</v>
      </c>
      <c r="B26" s="349" t="s">
        <v>49</v>
      </c>
      <c r="C26" s="350" t="s">
        <v>615</v>
      </c>
      <c r="D26" s="351" t="s">
        <v>50</v>
      </c>
      <c r="E26" s="334">
        <v>5</v>
      </c>
      <c r="F26" s="331">
        <v>0</v>
      </c>
      <c r="G26" s="335">
        <v>0</v>
      </c>
      <c r="H26" s="335">
        <v>0</v>
      </c>
      <c r="I26" s="332">
        <f t="shared" si="3"/>
        <v>0</v>
      </c>
      <c r="J26" s="325" t="s">
        <v>30</v>
      </c>
      <c r="K26" s="325"/>
      <c r="L26" s="163"/>
    </row>
    <row r="27" spans="1:12" s="52" customFormat="1" ht="24" customHeight="1" outlineLevel="1" x14ac:dyDescent="0.2">
      <c r="A27" s="326" t="s">
        <v>584</v>
      </c>
      <c r="B27" s="345" t="s">
        <v>52</v>
      </c>
      <c r="C27" s="350" t="s">
        <v>617</v>
      </c>
      <c r="D27" s="351" t="s">
        <v>50</v>
      </c>
      <c r="E27" s="334">
        <v>3</v>
      </c>
      <c r="F27" s="348">
        <v>0</v>
      </c>
      <c r="G27" s="348">
        <v>0</v>
      </c>
      <c r="H27" s="348">
        <v>0</v>
      </c>
      <c r="I27" s="332">
        <f t="shared" si="3"/>
        <v>0</v>
      </c>
      <c r="J27" s="325" t="s">
        <v>30</v>
      </c>
      <c r="K27" s="325"/>
      <c r="L27" s="163"/>
    </row>
    <row r="28" spans="1:12" s="52" customFormat="1" ht="40.35" customHeight="1" outlineLevel="1" x14ac:dyDescent="0.2">
      <c r="A28" s="326" t="s">
        <v>41</v>
      </c>
      <c r="B28" s="349" t="s">
        <v>54</v>
      </c>
      <c r="C28" s="350" t="s">
        <v>55</v>
      </c>
      <c r="D28" s="351" t="s">
        <v>56</v>
      </c>
      <c r="E28" s="334">
        <v>5</v>
      </c>
      <c r="F28" s="331">
        <v>0</v>
      </c>
      <c r="G28" s="335">
        <v>0</v>
      </c>
      <c r="H28" s="331">
        <v>0</v>
      </c>
      <c r="I28" s="332">
        <f t="shared" si="3"/>
        <v>0</v>
      </c>
      <c r="J28" s="325" t="s">
        <v>30</v>
      </c>
      <c r="K28" s="325"/>
      <c r="L28" s="163"/>
    </row>
    <row r="29" spans="1:12" s="52" customFormat="1" ht="40.35" customHeight="1" outlineLevel="1" x14ac:dyDescent="0.2">
      <c r="A29" s="326" t="s">
        <v>44</v>
      </c>
      <c r="B29" s="349" t="s">
        <v>57</v>
      </c>
      <c r="C29" s="350" t="s">
        <v>616</v>
      </c>
      <c r="D29" s="351" t="s">
        <v>58</v>
      </c>
      <c r="E29" s="334">
        <f>150*15*10</f>
        <v>22500</v>
      </c>
      <c r="F29" s="331">
        <v>0</v>
      </c>
      <c r="G29" s="331">
        <v>0</v>
      </c>
      <c r="H29" s="331">
        <v>0</v>
      </c>
      <c r="I29" s="332">
        <f t="shared" si="3"/>
        <v>0</v>
      </c>
      <c r="J29" s="325" t="s">
        <v>30</v>
      </c>
      <c r="K29" s="325"/>
      <c r="L29" s="163"/>
    </row>
    <row r="30" spans="1:12" s="52" customFormat="1" ht="65.45" customHeight="1" outlineLevel="1" x14ac:dyDescent="0.2">
      <c r="A30" s="326" t="s">
        <v>46</v>
      </c>
      <c r="B30" s="352" t="s">
        <v>837</v>
      </c>
      <c r="C30" s="353" t="s">
        <v>618</v>
      </c>
      <c r="D30" s="354" t="s">
        <v>50</v>
      </c>
      <c r="E30" s="330">
        <v>1</v>
      </c>
      <c r="F30" s="355">
        <v>0</v>
      </c>
      <c r="G30" s="355">
        <v>0</v>
      </c>
      <c r="H30" s="355">
        <v>0</v>
      </c>
      <c r="I30" s="332">
        <f t="shared" si="3"/>
        <v>0</v>
      </c>
      <c r="J30" s="325" t="s">
        <v>30</v>
      </c>
      <c r="K30" s="325"/>
      <c r="L30" s="163"/>
    </row>
    <row r="31" spans="1:12" s="57" customFormat="1" ht="23.1" customHeight="1" x14ac:dyDescent="0.2">
      <c r="A31" s="356" t="s">
        <v>11</v>
      </c>
      <c r="B31" s="357" t="s">
        <v>59</v>
      </c>
      <c r="C31" s="357"/>
      <c r="D31" s="354"/>
      <c r="E31" s="358"/>
      <c r="F31" s="322"/>
      <c r="G31" s="322"/>
      <c r="H31" s="322"/>
      <c r="I31" s="359"/>
      <c r="J31" s="325"/>
      <c r="K31" s="325"/>
      <c r="L31" s="163"/>
    </row>
    <row r="32" spans="1:12" s="52" customFormat="1" ht="30" customHeight="1" x14ac:dyDescent="0.2">
      <c r="A32" s="356" t="s">
        <v>60</v>
      </c>
      <c r="B32" s="360" t="s">
        <v>61</v>
      </c>
      <c r="C32" s="361"/>
      <c r="D32" s="362"/>
      <c r="E32" s="358"/>
      <c r="F32" s="322"/>
      <c r="G32" s="322"/>
      <c r="H32" s="322"/>
      <c r="I32" s="324">
        <f>SUM(I33:I38)</f>
        <v>0</v>
      </c>
      <c r="J32" s="325"/>
      <c r="K32" s="325"/>
      <c r="L32" s="163"/>
    </row>
    <row r="33" spans="1:12" s="52" customFormat="1" ht="41.45" customHeight="1" outlineLevel="1" x14ac:dyDescent="0.2">
      <c r="A33" s="326" t="s">
        <v>62</v>
      </c>
      <c r="B33" s="352" t="s">
        <v>63</v>
      </c>
      <c r="C33" s="353" t="s">
        <v>64</v>
      </c>
      <c r="D33" s="363" t="s">
        <v>838</v>
      </c>
      <c r="E33" s="330">
        <v>100</v>
      </c>
      <c r="F33" s="355">
        <v>0</v>
      </c>
      <c r="G33" s="355">
        <v>0</v>
      </c>
      <c r="H33" s="355">
        <v>0</v>
      </c>
      <c r="I33" s="332">
        <f>SUM(F33:H33)*E33</f>
        <v>0</v>
      </c>
      <c r="J33" s="325" t="s">
        <v>30</v>
      </c>
      <c r="K33" s="325"/>
      <c r="L33" s="163"/>
    </row>
    <row r="34" spans="1:12" s="52" customFormat="1" ht="53.45" customHeight="1" outlineLevel="1" x14ac:dyDescent="0.2">
      <c r="A34" s="326" t="s">
        <v>65</v>
      </c>
      <c r="B34" s="352" t="s">
        <v>66</v>
      </c>
      <c r="C34" s="353" t="s">
        <v>64</v>
      </c>
      <c r="D34" s="363" t="s">
        <v>838</v>
      </c>
      <c r="E34" s="330">
        <v>100</v>
      </c>
      <c r="F34" s="355">
        <v>0</v>
      </c>
      <c r="G34" s="332">
        <v>0</v>
      </c>
      <c r="H34" s="355">
        <v>0</v>
      </c>
      <c r="I34" s="332">
        <f t="shared" ref="I34" si="4">SUM(F34:H34)*E34</f>
        <v>0</v>
      </c>
      <c r="J34" s="325" t="s">
        <v>30</v>
      </c>
      <c r="K34" s="325" t="s">
        <v>67</v>
      </c>
      <c r="L34" s="163"/>
    </row>
    <row r="35" spans="1:12" s="55" customFormat="1" ht="45.95" customHeight="1" outlineLevel="1" x14ac:dyDescent="0.2">
      <c r="A35" s="326" t="s">
        <v>761</v>
      </c>
      <c r="B35" s="352" t="s">
        <v>69</v>
      </c>
      <c r="C35" s="353" t="s">
        <v>70</v>
      </c>
      <c r="D35" s="354" t="s">
        <v>50</v>
      </c>
      <c r="E35" s="330">
        <v>5</v>
      </c>
      <c r="F35" s="355">
        <v>0</v>
      </c>
      <c r="G35" s="332">
        <v>0</v>
      </c>
      <c r="H35" s="355">
        <v>0</v>
      </c>
      <c r="I35" s="332">
        <f t="shared" ref="I35" si="5">SUM(F35:H35)*E35</f>
        <v>0</v>
      </c>
      <c r="J35" s="325" t="s">
        <v>30</v>
      </c>
      <c r="K35" s="325"/>
      <c r="L35" s="163"/>
    </row>
    <row r="36" spans="1:12" s="52" customFormat="1" ht="92.25" customHeight="1" outlineLevel="1" x14ac:dyDescent="0.2">
      <c r="A36" s="326" t="s">
        <v>762</v>
      </c>
      <c r="B36" s="337" t="s">
        <v>839</v>
      </c>
      <c r="C36" s="353" t="s">
        <v>641</v>
      </c>
      <c r="D36" s="364" t="s">
        <v>72</v>
      </c>
      <c r="E36" s="330">
        <v>40</v>
      </c>
      <c r="F36" s="331">
        <v>0</v>
      </c>
      <c r="G36" s="331">
        <v>0</v>
      </c>
      <c r="H36" s="331">
        <v>0</v>
      </c>
      <c r="I36" s="332">
        <f>SUM(F36:H36)*E36</f>
        <v>0</v>
      </c>
      <c r="J36" s="327" t="s">
        <v>23</v>
      </c>
      <c r="K36" s="327"/>
      <c r="L36" s="164"/>
    </row>
    <row r="37" spans="1:12" s="56" customFormat="1" ht="51.6" customHeight="1" outlineLevel="1" x14ac:dyDescent="0.2">
      <c r="A37" s="326" t="s">
        <v>68</v>
      </c>
      <c r="B37" s="352" t="s">
        <v>74</v>
      </c>
      <c r="C37" s="353" t="s">
        <v>75</v>
      </c>
      <c r="D37" s="354" t="s">
        <v>50</v>
      </c>
      <c r="E37" s="330">
        <v>4</v>
      </c>
      <c r="F37" s="355">
        <v>0</v>
      </c>
      <c r="G37" s="355">
        <v>0</v>
      </c>
      <c r="H37" s="355">
        <v>0</v>
      </c>
      <c r="I37" s="332">
        <f t="shared" ref="I37" si="6">SUM(F37:H37)*E37</f>
        <v>0</v>
      </c>
      <c r="J37" s="325" t="s">
        <v>30</v>
      </c>
      <c r="K37" s="325"/>
      <c r="L37" s="163"/>
    </row>
    <row r="38" spans="1:12" s="56" customFormat="1" ht="81.599999999999994" customHeight="1" outlineLevel="1" x14ac:dyDescent="0.2">
      <c r="A38" s="326" t="s">
        <v>71</v>
      </c>
      <c r="B38" s="352" t="s">
        <v>76</v>
      </c>
      <c r="C38" s="353" t="s">
        <v>840</v>
      </c>
      <c r="D38" s="354" t="s">
        <v>32</v>
      </c>
      <c r="E38" s="330">
        <v>104</v>
      </c>
      <c r="F38" s="355">
        <v>0</v>
      </c>
      <c r="G38" s="348">
        <v>0</v>
      </c>
      <c r="H38" s="355">
        <v>0</v>
      </c>
      <c r="I38" s="332">
        <f>SUM(F38:H38)*E38</f>
        <v>0</v>
      </c>
      <c r="J38" s="325" t="s">
        <v>30</v>
      </c>
      <c r="K38" s="325"/>
      <c r="L38" s="163"/>
    </row>
    <row r="39" spans="1:12" s="56" customFormat="1" ht="30" customHeight="1" x14ac:dyDescent="0.2">
      <c r="A39" s="356" t="s">
        <v>77</v>
      </c>
      <c r="B39" s="365" t="s">
        <v>78</v>
      </c>
      <c r="C39" s="365"/>
      <c r="D39" s="362"/>
      <c r="E39" s="358"/>
      <c r="F39" s="322"/>
      <c r="G39" s="322"/>
      <c r="H39" s="322"/>
      <c r="I39" s="324">
        <f>SUM(I40:I42)</f>
        <v>0</v>
      </c>
      <c r="J39" s="325"/>
      <c r="K39" s="325"/>
      <c r="L39" s="163"/>
    </row>
    <row r="40" spans="1:12" s="52" customFormat="1" ht="78.599999999999994" customHeight="1" outlineLevel="1" x14ac:dyDescent="0.2">
      <c r="A40" s="326" t="s">
        <v>79</v>
      </c>
      <c r="B40" s="352" t="s">
        <v>80</v>
      </c>
      <c r="C40" s="353" t="s">
        <v>841</v>
      </c>
      <c r="D40" s="354" t="s">
        <v>27</v>
      </c>
      <c r="E40" s="330">
        <v>5</v>
      </c>
      <c r="F40" s="355">
        <v>0</v>
      </c>
      <c r="G40" s="355">
        <v>0</v>
      </c>
      <c r="H40" s="355">
        <v>0</v>
      </c>
      <c r="I40" s="332">
        <f t="shared" ref="I40:I42" si="7">SUM(F40:H40)*E40</f>
        <v>0</v>
      </c>
      <c r="J40" s="325" t="s">
        <v>30</v>
      </c>
      <c r="K40" s="325"/>
      <c r="L40" s="163"/>
    </row>
    <row r="41" spans="1:12" s="52" customFormat="1" ht="66.599999999999994" customHeight="1" outlineLevel="1" x14ac:dyDescent="0.2">
      <c r="A41" s="326" t="s">
        <v>81</v>
      </c>
      <c r="B41" s="352" t="s">
        <v>83</v>
      </c>
      <c r="C41" s="337" t="s">
        <v>84</v>
      </c>
      <c r="D41" s="354" t="s">
        <v>50</v>
      </c>
      <c r="E41" s="330">
        <v>1</v>
      </c>
      <c r="F41" s="355">
        <v>0</v>
      </c>
      <c r="G41" s="355">
        <v>0</v>
      </c>
      <c r="H41" s="355">
        <v>0</v>
      </c>
      <c r="I41" s="332">
        <f t="shared" si="7"/>
        <v>0</v>
      </c>
      <c r="J41" s="325" t="s">
        <v>30</v>
      </c>
      <c r="K41" s="325"/>
      <c r="L41" s="163"/>
    </row>
    <row r="42" spans="1:12" s="52" customFormat="1" ht="74.099999999999994" customHeight="1" outlineLevel="1" x14ac:dyDescent="0.2">
      <c r="A42" s="326" t="s">
        <v>82</v>
      </c>
      <c r="B42" s="352" t="s">
        <v>85</v>
      </c>
      <c r="C42" s="353" t="s">
        <v>86</v>
      </c>
      <c r="D42" s="354" t="s">
        <v>87</v>
      </c>
      <c r="E42" s="330">
        <v>8</v>
      </c>
      <c r="F42" s="355">
        <v>0</v>
      </c>
      <c r="G42" s="332">
        <v>0</v>
      </c>
      <c r="H42" s="332">
        <v>0</v>
      </c>
      <c r="I42" s="332">
        <f t="shared" si="7"/>
        <v>0</v>
      </c>
      <c r="J42" s="325" t="s">
        <v>30</v>
      </c>
      <c r="K42" s="325"/>
      <c r="L42" s="163"/>
    </row>
    <row r="43" spans="1:12" s="52" customFormat="1" ht="24.6" customHeight="1" x14ac:dyDescent="0.2">
      <c r="A43" s="356" t="s">
        <v>88</v>
      </c>
      <c r="B43" s="365" t="s">
        <v>89</v>
      </c>
      <c r="C43" s="365"/>
      <c r="D43" s="362"/>
      <c r="E43" s="358"/>
      <c r="F43" s="366"/>
      <c r="G43" s="366"/>
      <c r="H43" s="366"/>
      <c r="I43" s="324">
        <f>SUM(I44:I47)</f>
        <v>0</v>
      </c>
      <c r="J43" s="325"/>
      <c r="K43" s="325"/>
      <c r="L43" s="163"/>
    </row>
    <row r="44" spans="1:12" s="52" customFormat="1" ht="24.6" customHeight="1" outlineLevel="1" x14ac:dyDescent="0.2">
      <c r="A44" s="326" t="s">
        <v>763</v>
      </c>
      <c r="B44" s="352" t="s">
        <v>91</v>
      </c>
      <c r="C44" s="353" t="s">
        <v>92</v>
      </c>
      <c r="D44" s="354" t="s">
        <v>838</v>
      </c>
      <c r="E44" s="330">
        <v>10</v>
      </c>
      <c r="F44" s="355">
        <v>0</v>
      </c>
      <c r="G44" s="332">
        <v>0</v>
      </c>
      <c r="H44" s="355">
        <v>0</v>
      </c>
      <c r="I44" s="332">
        <f t="shared" ref="I44" si="8">SUM(F44:H44)*E44</f>
        <v>0</v>
      </c>
      <c r="J44" s="367" t="s">
        <v>30</v>
      </c>
      <c r="K44" s="367"/>
      <c r="L44" s="164"/>
    </row>
    <row r="45" spans="1:12" s="52" customFormat="1" ht="43.7" customHeight="1" outlineLevel="1" x14ac:dyDescent="0.2">
      <c r="A45" s="326" t="s">
        <v>90</v>
      </c>
      <c r="B45" s="368" t="s">
        <v>842</v>
      </c>
      <c r="C45" s="353" t="s">
        <v>671</v>
      </c>
      <c r="D45" s="347" t="s">
        <v>50</v>
      </c>
      <c r="E45" s="330">
        <v>1</v>
      </c>
      <c r="F45" s="344">
        <v>0</v>
      </c>
      <c r="G45" s="355">
        <v>0</v>
      </c>
      <c r="H45" s="355">
        <v>0</v>
      </c>
      <c r="I45" s="335">
        <f t="shared" ref="I45" si="9">SUM(F45:H45)*E45</f>
        <v>0</v>
      </c>
      <c r="J45" s="327" t="s">
        <v>30</v>
      </c>
      <c r="K45" s="327"/>
      <c r="L45" s="164"/>
    </row>
    <row r="46" spans="1:12" s="52" customFormat="1" ht="83.1" customHeight="1" outlineLevel="1" x14ac:dyDescent="0.2">
      <c r="A46" s="326" t="s">
        <v>93</v>
      </c>
      <c r="B46" s="352" t="s">
        <v>843</v>
      </c>
      <c r="C46" s="353" t="s">
        <v>844</v>
      </c>
      <c r="D46" s="354" t="s">
        <v>95</v>
      </c>
      <c r="E46" s="330">
        <v>30</v>
      </c>
      <c r="F46" s="331">
        <v>0</v>
      </c>
      <c r="G46" s="331">
        <v>0</v>
      </c>
      <c r="H46" s="331">
        <v>0</v>
      </c>
      <c r="I46" s="332">
        <f t="shared" ref="I46:I47" si="10">SUM(F46:H46)*E46</f>
        <v>0</v>
      </c>
      <c r="J46" s="325" t="s">
        <v>30</v>
      </c>
      <c r="K46" s="325"/>
      <c r="L46" s="163"/>
    </row>
    <row r="47" spans="1:12" s="56" customFormat="1" ht="75" customHeight="1" outlineLevel="1" x14ac:dyDescent="0.2">
      <c r="A47" s="326" t="s">
        <v>94</v>
      </c>
      <c r="B47" s="352" t="s">
        <v>96</v>
      </c>
      <c r="C47" s="337" t="s">
        <v>845</v>
      </c>
      <c r="D47" s="354" t="s">
        <v>838</v>
      </c>
      <c r="E47" s="330">
        <v>60</v>
      </c>
      <c r="F47" s="355">
        <v>0</v>
      </c>
      <c r="G47" s="348">
        <v>0</v>
      </c>
      <c r="H47" s="355">
        <v>0</v>
      </c>
      <c r="I47" s="332">
        <f t="shared" si="10"/>
        <v>0</v>
      </c>
      <c r="J47" s="325" t="s">
        <v>30</v>
      </c>
      <c r="K47" s="325"/>
      <c r="L47" s="163"/>
    </row>
    <row r="48" spans="1:12" s="56" customFormat="1" ht="24.6" customHeight="1" x14ac:dyDescent="0.2">
      <c r="A48" s="356" t="s">
        <v>97</v>
      </c>
      <c r="B48" s="369" t="s">
        <v>98</v>
      </c>
      <c r="C48" s="369"/>
      <c r="D48" s="370"/>
      <c r="E48" s="358"/>
      <c r="F48" s="366"/>
      <c r="G48" s="366"/>
      <c r="H48" s="366"/>
      <c r="I48" s="324">
        <f>SUM(I49:I56)</f>
        <v>0</v>
      </c>
      <c r="J48" s="325"/>
      <c r="K48" s="325"/>
      <c r="L48" s="163"/>
    </row>
    <row r="49" spans="1:12" s="56" customFormat="1" ht="62.25" customHeight="1" outlineLevel="1" x14ac:dyDescent="0.2">
      <c r="A49" s="326" t="s">
        <v>99</v>
      </c>
      <c r="B49" s="352" t="s">
        <v>624</v>
      </c>
      <c r="C49" s="353" t="s">
        <v>623</v>
      </c>
      <c r="D49" s="354" t="s">
        <v>95</v>
      </c>
      <c r="E49" s="330">
        <v>220</v>
      </c>
      <c r="F49" s="355">
        <v>0</v>
      </c>
      <c r="G49" s="355">
        <v>0</v>
      </c>
      <c r="H49" s="355">
        <v>0</v>
      </c>
      <c r="I49" s="332">
        <f>SUM(F49:H49)*E49</f>
        <v>0</v>
      </c>
      <c r="J49" s="325" t="s">
        <v>30</v>
      </c>
      <c r="K49" s="325"/>
      <c r="L49" s="163"/>
    </row>
    <row r="50" spans="1:12" s="56" customFormat="1" ht="114.95" customHeight="1" outlineLevel="1" x14ac:dyDescent="0.2">
      <c r="A50" s="326" t="s">
        <v>100</v>
      </c>
      <c r="B50" s="352" t="s">
        <v>622</v>
      </c>
      <c r="C50" s="353" t="s">
        <v>846</v>
      </c>
      <c r="D50" s="354" t="s">
        <v>838</v>
      </c>
      <c r="E50" s="330">
        <v>25</v>
      </c>
      <c r="F50" s="355">
        <v>0</v>
      </c>
      <c r="G50" s="355">
        <v>0</v>
      </c>
      <c r="H50" s="355">
        <v>0</v>
      </c>
      <c r="I50" s="332">
        <f t="shared" ref="I50:I56" si="11">SUM(F50:H50)*E50</f>
        <v>0</v>
      </c>
      <c r="J50" s="325" t="s">
        <v>30</v>
      </c>
      <c r="K50" s="325"/>
      <c r="L50" s="163"/>
    </row>
    <row r="51" spans="1:12" s="52" customFormat="1" ht="66.95" customHeight="1" outlineLevel="1" x14ac:dyDescent="0.2">
      <c r="A51" s="326" t="s">
        <v>101</v>
      </c>
      <c r="B51" s="352" t="s">
        <v>102</v>
      </c>
      <c r="C51" s="353" t="s">
        <v>103</v>
      </c>
      <c r="D51" s="354" t="s">
        <v>27</v>
      </c>
      <c r="E51" s="330">
        <v>1</v>
      </c>
      <c r="F51" s="355">
        <v>0</v>
      </c>
      <c r="G51" s="355">
        <v>0</v>
      </c>
      <c r="H51" s="355">
        <v>0</v>
      </c>
      <c r="I51" s="332">
        <f t="shared" si="11"/>
        <v>0</v>
      </c>
      <c r="J51" s="325" t="s">
        <v>30</v>
      </c>
      <c r="K51" s="325"/>
      <c r="L51" s="163"/>
    </row>
    <row r="52" spans="1:12" s="52" customFormat="1" ht="110.45" customHeight="1" outlineLevel="1" x14ac:dyDescent="0.2">
      <c r="A52" s="326" t="s">
        <v>104</v>
      </c>
      <c r="B52" s="352" t="s">
        <v>847</v>
      </c>
      <c r="C52" s="353" t="s">
        <v>848</v>
      </c>
      <c r="D52" s="354" t="s">
        <v>95</v>
      </c>
      <c r="E52" s="330">
        <f>145+170+170+5+20</f>
        <v>510</v>
      </c>
      <c r="F52" s="355">
        <v>0</v>
      </c>
      <c r="G52" s="355">
        <v>0</v>
      </c>
      <c r="H52" s="355">
        <v>0</v>
      </c>
      <c r="I52" s="332">
        <f t="shared" si="11"/>
        <v>0</v>
      </c>
      <c r="J52" s="325" t="s">
        <v>30</v>
      </c>
      <c r="K52" s="325"/>
      <c r="L52" s="163"/>
    </row>
    <row r="53" spans="1:12" s="52" customFormat="1" ht="103.35" customHeight="1" outlineLevel="1" x14ac:dyDescent="0.2">
      <c r="A53" s="326" t="s">
        <v>105</v>
      </c>
      <c r="B53" s="352" t="s">
        <v>849</v>
      </c>
      <c r="C53" s="353" t="s">
        <v>850</v>
      </c>
      <c r="D53" s="354" t="s">
        <v>95</v>
      </c>
      <c r="E53" s="330">
        <f>320+220+85+85</f>
        <v>710</v>
      </c>
      <c r="F53" s="355">
        <v>0</v>
      </c>
      <c r="G53" s="355">
        <v>0</v>
      </c>
      <c r="H53" s="355">
        <v>0</v>
      </c>
      <c r="I53" s="332">
        <f t="shared" si="11"/>
        <v>0</v>
      </c>
      <c r="J53" s="325" t="s">
        <v>30</v>
      </c>
      <c r="K53" s="325"/>
      <c r="L53" s="163"/>
    </row>
    <row r="54" spans="1:12" s="52" customFormat="1" ht="98.1" customHeight="1" outlineLevel="1" x14ac:dyDescent="0.2">
      <c r="A54" s="326" t="s">
        <v>106</v>
      </c>
      <c r="B54" s="371" t="s">
        <v>107</v>
      </c>
      <c r="C54" s="372" t="s">
        <v>621</v>
      </c>
      <c r="D54" s="373" t="s">
        <v>108</v>
      </c>
      <c r="E54" s="330">
        <v>1</v>
      </c>
      <c r="F54" s="355">
        <v>0</v>
      </c>
      <c r="G54" s="355">
        <v>0</v>
      </c>
      <c r="H54" s="355">
        <v>0</v>
      </c>
      <c r="I54" s="374">
        <f>SUM(F54:H54)*E54</f>
        <v>0</v>
      </c>
      <c r="J54" s="367" t="s">
        <v>30</v>
      </c>
      <c r="K54" s="367"/>
      <c r="L54" s="164"/>
    </row>
    <row r="55" spans="1:12" s="52" customFormat="1" ht="63.75" outlineLevel="1" x14ac:dyDescent="0.2">
      <c r="A55" s="326" t="s">
        <v>109</v>
      </c>
      <c r="B55" s="352" t="s">
        <v>110</v>
      </c>
      <c r="C55" s="337" t="s">
        <v>84</v>
      </c>
      <c r="D55" s="354" t="s">
        <v>50</v>
      </c>
      <c r="E55" s="330">
        <v>1</v>
      </c>
      <c r="F55" s="355">
        <v>0</v>
      </c>
      <c r="G55" s="355">
        <v>0</v>
      </c>
      <c r="H55" s="355">
        <v>0</v>
      </c>
      <c r="I55" s="332">
        <f t="shared" si="11"/>
        <v>0</v>
      </c>
      <c r="J55" s="325" t="s">
        <v>30</v>
      </c>
      <c r="K55" s="325"/>
      <c r="L55" s="163"/>
    </row>
    <row r="56" spans="1:12" s="52" customFormat="1" ht="45.6" customHeight="1" outlineLevel="1" x14ac:dyDescent="0.2">
      <c r="A56" s="326" t="s">
        <v>111</v>
      </c>
      <c r="B56" s="352" t="s">
        <v>851</v>
      </c>
      <c r="C56" s="353" t="s">
        <v>112</v>
      </c>
      <c r="D56" s="375" t="s">
        <v>113</v>
      </c>
      <c r="E56" s="322">
        <v>0.24</v>
      </c>
      <c r="F56" s="355">
        <v>0</v>
      </c>
      <c r="G56" s="355">
        <v>0</v>
      </c>
      <c r="H56" s="355">
        <v>0</v>
      </c>
      <c r="I56" s="332">
        <f t="shared" si="11"/>
        <v>0</v>
      </c>
      <c r="J56" s="325" t="s">
        <v>30</v>
      </c>
      <c r="K56" s="325"/>
      <c r="L56" s="163"/>
    </row>
    <row r="57" spans="1:12" s="52" customFormat="1" ht="24.6" customHeight="1" x14ac:dyDescent="0.2">
      <c r="A57" s="356" t="s">
        <v>593</v>
      </c>
      <c r="B57" s="365" t="s">
        <v>647</v>
      </c>
      <c r="C57" s="365"/>
      <c r="D57" s="362"/>
      <c r="E57" s="358"/>
      <c r="F57" s="366"/>
      <c r="G57" s="366"/>
      <c r="H57" s="366"/>
      <c r="I57" s="324">
        <f>SUM(I58:I64)</f>
        <v>0</v>
      </c>
      <c r="J57" s="325"/>
      <c r="K57" s="325"/>
      <c r="L57" s="163"/>
    </row>
    <row r="58" spans="1:12" s="52" customFormat="1" ht="24.6" customHeight="1" outlineLevel="1" x14ac:dyDescent="0.2">
      <c r="A58" s="326" t="s">
        <v>764</v>
      </c>
      <c r="B58" s="352" t="s">
        <v>91</v>
      </c>
      <c r="C58" s="353" t="s">
        <v>648</v>
      </c>
      <c r="D58" s="354" t="s">
        <v>838</v>
      </c>
      <c r="E58" s="330">
        <v>5</v>
      </c>
      <c r="F58" s="355">
        <v>0</v>
      </c>
      <c r="G58" s="332">
        <v>0</v>
      </c>
      <c r="H58" s="355">
        <v>0</v>
      </c>
      <c r="I58" s="332">
        <f t="shared" ref="I58:I59" si="12">SUM(F58:H58)*E58</f>
        <v>0</v>
      </c>
      <c r="J58" s="367" t="s">
        <v>30</v>
      </c>
      <c r="K58" s="367"/>
      <c r="L58" s="164"/>
    </row>
    <row r="59" spans="1:12" s="52" customFormat="1" ht="80.099999999999994" customHeight="1" outlineLevel="1" x14ac:dyDescent="0.2">
      <c r="A59" s="326" t="s">
        <v>765</v>
      </c>
      <c r="B59" s="352" t="s">
        <v>852</v>
      </c>
      <c r="C59" s="337" t="s">
        <v>853</v>
      </c>
      <c r="D59" s="354" t="s">
        <v>838</v>
      </c>
      <c r="E59" s="330">
        <v>95</v>
      </c>
      <c r="F59" s="331">
        <v>0</v>
      </c>
      <c r="G59" s="376">
        <v>0</v>
      </c>
      <c r="H59" s="331">
        <v>0</v>
      </c>
      <c r="I59" s="332">
        <f t="shared" si="12"/>
        <v>0</v>
      </c>
      <c r="J59" s="325" t="s">
        <v>30</v>
      </c>
      <c r="K59" s="325"/>
      <c r="L59" s="163"/>
    </row>
    <row r="60" spans="1:12" s="52" customFormat="1" ht="48" customHeight="1" outlineLevel="1" x14ac:dyDescent="0.2">
      <c r="A60" s="326" t="s">
        <v>766</v>
      </c>
      <c r="B60" s="352" t="s">
        <v>854</v>
      </c>
      <c r="C60" s="337" t="s">
        <v>649</v>
      </c>
      <c r="D60" s="354" t="s">
        <v>855</v>
      </c>
      <c r="E60" s="330">
        <v>10</v>
      </c>
      <c r="F60" s="355">
        <v>0</v>
      </c>
      <c r="G60" s="332">
        <v>0</v>
      </c>
      <c r="H60" s="355">
        <v>0</v>
      </c>
      <c r="I60" s="332">
        <f>SUM(F60:H60)*E60</f>
        <v>0</v>
      </c>
      <c r="J60" s="325" t="s">
        <v>30</v>
      </c>
      <c r="K60" s="325"/>
      <c r="L60" s="163"/>
    </row>
    <row r="61" spans="1:12" s="52" customFormat="1" ht="33.6" customHeight="1" outlineLevel="1" x14ac:dyDescent="0.2">
      <c r="A61" s="326" t="s">
        <v>767</v>
      </c>
      <c r="B61" s="352" t="s">
        <v>650</v>
      </c>
      <c r="C61" s="337" t="s">
        <v>651</v>
      </c>
      <c r="D61" s="354" t="s">
        <v>838</v>
      </c>
      <c r="E61" s="330">
        <v>1</v>
      </c>
      <c r="F61" s="355">
        <v>0</v>
      </c>
      <c r="G61" s="377">
        <v>0</v>
      </c>
      <c r="H61" s="355">
        <v>0</v>
      </c>
      <c r="I61" s="332">
        <f>SUM(F61:H61)*E61</f>
        <v>0</v>
      </c>
      <c r="J61" s="325" t="s">
        <v>30</v>
      </c>
      <c r="K61" s="325"/>
      <c r="L61" s="163"/>
    </row>
    <row r="62" spans="1:12" s="52" customFormat="1" ht="96.6" customHeight="1" outlineLevel="1" x14ac:dyDescent="0.2">
      <c r="A62" s="326" t="s">
        <v>768</v>
      </c>
      <c r="B62" s="352" t="s">
        <v>652</v>
      </c>
      <c r="C62" s="337" t="s">
        <v>653</v>
      </c>
      <c r="D62" s="354" t="s">
        <v>838</v>
      </c>
      <c r="E62" s="378">
        <v>1.7</v>
      </c>
      <c r="F62" s="344">
        <v>0</v>
      </c>
      <c r="G62" s="355">
        <v>0</v>
      </c>
      <c r="H62" s="355">
        <v>0</v>
      </c>
      <c r="I62" s="332">
        <f>SUM(F62:H62)*E62</f>
        <v>0</v>
      </c>
      <c r="J62" s="325" t="s">
        <v>30</v>
      </c>
      <c r="K62" s="325"/>
      <c r="L62" s="163"/>
    </row>
    <row r="63" spans="1:12" s="52" customFormat="1" ht="43.7" customHeight="1" outlineLevel="1" x14ac:dyDescent="0.2">
      <c r="A63" s="326" t="s">
        <v>769</v>
      </c>
      <c r="B63" s="368" t="s">
        <v>856</v>
      </c>
      <c r="C63" s="353" t="s">
        <v>654</v>
      </c>
      <c r="D63" s="347" t="s">
        <v>50</v>
      </c>
      <c r="E63" s="330">
        <v>1</v>
      </c>
      <c r="F63" s="344">
        <v>0</v>
      </c>
      <c r="G63" s="355">
        <v>0</v>
      </c>
      <c r="H63" s="355">
        <v>0</v>
      </c>
      <c r="I63" s="335">
        <f t="shared" ref="I63" si="13">SUM(F63:H63)*E63</f>
        <v>0</v>
      </c>
      <c r="J63" s="327" t="s">
        <v>30</v>
      </c>
      <c r="K63" s="327"/>
      <c r="L63" s="164"/>
    </row>
    <row r="64" spans="1:12" s="56" customFormat="1" ht="75" customHeight="1" outlineLevel="1" x14ac:dyDescent="0.2">
      <c r="A64" s="326" t="s">
        <v>770</v>
      </c>
      <c r="B64" s="352" t="s">
        <v>96</v>
      </c>
      <c r="C64" s="337" t="s">
        <v>857</v>
      </c>
      <c r="D64" s="354" t="s">
        <v>838</v>
      </c>
      <c r="E64" s="330">
        <v>70</v>
      </c>
      <c r="F64" s="355">
        <v>0</v>
      </c>
      <c r="G64" s="348">
        <v>0</v>
      </c>
      <c r="H64" s="355">
        <v>0</v>
      </c>
      <c r="I64" s="332">
        <f t="shared" ref="I64" si="14">SUM(F64:H64)*E64</f>
        <v>0</v>
      </c>
      <c r="J64" s="325" t="s">
        <v>30</v>
      </c>
      <c r="K64" s="325"/>
      <c r="L64" s="163"/>
    </row>
    <row r="65" spans="1:12" s="56" customFormat="1" ht="24.6" customHeight="1" x14ac:dyDescent="0.2">
      <c r="A65" s="356" t="s">
        <v>771</v>
      </c>
      <c r="B65" s="369" t="s">
        <v>655</v>
      </c>
      <c r="C65" s="369"/>
      <c r="D65" s="370"/>
      <c r="E65" s="358"/>
      <c r="F65" s="366"/>
      <c r="G65" s="366"/>
      <c r="H65" s="366"/>
      <c r="I65" s="324">
        <f>SUM(I66:I69)</f>
        <v>0</v>
      </c>
      <c r="J65" s="325"/>
      <c r="K65" s="325"/>
      <c r="L65" s="163"/>
    </row>
    <row r="66" spans="1:12" s="56" customFormat="1" ht="62.25" customHeight="1" outlineLevel="1" x14ac:dyDescent="0.2">
      <c r="A66" s="326" t="s">
        <v>772</v>
      </c>
      <c r="B66" s="352" t="s">
        <v>745</v>
      </c>
      <c r="C66" s="353" t="s">
        <v>656</v>
      </c>
      <c r="D66" s="354" t="s">
        <v>95</v>
      </c>
      <c r="E66" s="330">
        <v>130</v>
      </c>
      <c r="F66" s="355">
        <v>0</v>
      </c>
      <c r="G66" s="355">
        <v>0</v>
      </c>
      <c r="H66" s="355">
        <v>0</v>
      </c>
      <c r="I66" s="332">
        <f>SUM(F66:H66)*E66</f>
        <v>0</v>
      </c>
      <c r="J66" s="325" t="s">
        <v>30</v>
      </c>
      <c r="K66" s="325"/>
      <c r="L66" s="163"/>
    </row>
    <row r="67" spans="1:12" s="56" customFormat="1" ht="114.95" customHeight="1" outlineLevel="1" x14ac:dyDescent="0.2">
      <c r="A67" s="326" t="s">
        <v>773</v>
      </c>
      <c r="B67" s="352" t="s">
        <v>622</v>
      </c>
      <c r="C67" s="353" t="s">
        <v>858</v>
      </c>
      <c r="D67" s="354" t="s">
        <v>838</v>
      </c>
      <c r="E67" s="330">
        <v>5</v>
      </c>
      <c r="F67" s="355">
        <v>0</v>
      </c>
      <c r="G67" s="355">
        <v>0</v>
      </c>
      <c r="H67" s="355">
        <v>0</v>
      </c>
      <c r="I67" s="332">
        <f t="shared" ref="I67:I69" si="15">SUM(F67:H67)*E67</f>
        <v>0</v>
      </c>
      <c r="J67" s="325" t="s">
        <v>30</v>
      </c>
      <c r="K67" s="325"/>
      <c r="L67" s="163"/>
    </row>
    <row r="68" spans="1:12" s="52" customFormat="1" ht="110.45" customHeight="1" outlineLevel="1" x14ac:dyDescent="0.2">
      <c r="A68" s="326" t="s">
        <v>774</v>
      </c>
      <c r="B68" s="352" t="s">
        <v>859</v>
      </c>
      <c r="C68" s="353" t="s">
        <v>860</v>
      </c>
      <c r="D68" s="354" t="s">
        <v>95</v>
      </c>
      <c r="E68" s="330">
        <v>160</v>
      </c>
      <c r="F68" s="355">
        <v>0</v>
      </c>
      <c r="G68" s="355">
        <v>0</v>
      </c>
      <c r="H68" s="355">
        <v>0</v>
      </c>
      <c r="I68" s="332">
        <f t="shared" si="15"/>
        <v>0</v>
      </c>
      <c r="J68" s="325" t="s">
        <v>30</v>
      </c>
      <c r="K68" s="325"/>
      <c r="L68" s="163"/>
    </row>
    <row r="69" spans="1:12" s="52" customFormat="1" ht="103.35" customHeight="1" outlineLevel="1" x14ac:dyDescent="0.2">
      <c r="A69" s="326" t="s">
        <v>775</v>
      </c>
      <c r="B69" s="352" t="s">
        <v>861</v>
      </c>
      <c r="C69" s="353" t="s">
        <v>862</v>
      </c>
      <c r="D69" s="354" t="s">
        <v>95</v>
      </c>
      <c r="E69" s="330">
        <v>250</v>
      </c>
      <c r="F69" s="355">
        <v>0</v>
      </c>
      <c r="G69" s="355">
        <v>0</v>
      </c>
      <c r="H69" s="355">
        <v>0</v>
      </c>
      <c r="I69" s="332">
        <f t="shared" si="15"/>
        <v>0</v>
      </c>
      <c r="J69" s="325" t="s">
        <v>30</v>
      </c>
      <c r="K69" s="325"/>
      <c r="L69" s="163"/>
    </row>
    <row r="70" spans="1:12" s="55" customFormat="1" ht="24" customHeight="1" x14ac:dyDescent="0.2">
      <c r="A70" s="356" t="s">
        <v>12</v>
      </c>
      <c r="B70" s="379" t="s">
        <v>114</v>
      </c>
      <c r="C70" s="379"/>
      <c r="D70" s="362"/>
      <c r="E70" s="358"/>
      <c r="F70" s="322"/>
      <c r="G70" s="322"/>
      <c r="H70" s="322"/>
      <c r="I70" s="359"/>
      <c r="J70" s="325"/>
      <c r="K70" s="325"/>
      <c r="L70" s="163"/>
    </row>
    <row r="71" spans="1:12" s="55" customFormat="1" ht="28.35" customHeight="1" x14ac:dyDescent="0.2">
      <c r="A71" s="356" t="s">
        <v>115</v>
      </c>
      <c r="B71" s="365" t="s">
        <v>116</v>
      </c>
      <c r="C71" s="365"/>
      <c r="D71" s="362"/>
      <c r="E71" s="358"/>
      <c r="F71" s="322"/>
      <c r="G71" s="322"/>
      <c r="H71" s="322"/>
      <c r="I71" s="324">
        <f>SUM(I72:I74)</f>
        <v>0</v>
      </c>
      <c r="J71" s="325"/>
      <c r="K71" s="325"/>
      <c r="L71" s="163"/>
    </row>
    <row r="72" spans="1:12" s="156" customFormat="1" ht="51" outlineLevel="1" x14ac:dyDescent="0.2">
      <c r="A72" s="380" t="s">
        <v>117</v>
      </c>
      <c r="B72" s="352" t="s">
        <v>120</v>
      </c>
      <c r="C72" s="337" t="s">
        <v>863</v>
      </c>
      <c r="D72" s="317" t="s">
        <v>72</v>
      </c>
      <c r="E72" s="330">
        <v>200</v>
      </c>
      <c r="F72" s="331">
        <v>0</v>
      </c>
      <c r="G72" s="331">
        <v>0</v>
      </c>
      <c r="H72" s="331">
        <v>0</v>
      </c>
      <c r="I72" s="381">
        <f t="shared" ref="I72:I74" si="16">SUM(F72:H72)*E72</f>
        <v>0</v>
      </c>
      <c r="J72" s="327" t="s">
        <v>30</v>
      </c>
      <c r="K72" s="327"/>
      <c r="L72" s="164"/>
    </row>
    <row r="73" spans="1:12" s="156" customFormat="1" ht="38.25" outlineLevel="1" x14ac:dyDescent="0.2">
      <c r="A73" s="380" t="s">
        <v>118</v>
      </c>
      <c r="B73" s="352" t="s">
        <v>625</v>
      </c>
      <c r="C73" s="337" t="s">
        <v>864</v>
      </c>
      <c r="D73" s="382" t="s">
        <v>838</v>
      </c>
      <c r="E73" s="378">
        <v>1.2</v>
      </c>
      <c r="F73" s="331">
        <v>0</v>
      </c>
      <c r="G73" s="331">
        <v>0</v>
      </c>
      <c r="H73" s="331">
        <v>0</v>
      </c>
      <c r="I73" s="381">
        <f t="shared" si="16"/>
        <v>0</v>
      </c>
      <c r="J73" s="327" t="s">
        <v>30</v>
      </c>
      <c r="K73" s="327"/>
      <c r="L73" s="164"/>
    </row>
    <row r="74" spans="1:12" s="156" customFormat="1" ht="43.5" customHeight="1" outlineLevel="1" x14ac:dyDescent="0.2">
      <c r="A74" s="380" t="s">
        <v>119</v>
      </c>
      <c r="B74" s="352" t="s">
        <v>121</v>
      </c>
      <c r="C74" s="337" t="s">
        <v>626</v>
      </c>
      <c r="D74" s="317" t="s">
        <v>29</v>
      </c>
      <c r="E74" s="330">
        <v>400</v>
      </c>
      <c r="F74" s="331">
        <v>0</v>
      </c>
      <c r="G74" s="331">
        <v>0</v>
      </c>
      <c r="H74" s="331">
        <v>0</v>
      </c>
      <c r="I74" s="381">
        <f t="shared" si="16"/>
        <v>0</v>
      </c>
      <c r="J74" s="327" t="s">
        <v>30</v>
      </c>
      <c r="K74" s="327"/>
      <c r="L74" s="164"/>
    </row>
    <row r="75" spans="1:12" s="54" customFormat="1" ht="26.45" customHeight="1" x14ac:dyDescent="0.2">
      <c r="A75" s="356" t="s">
        <v>122</v>
      </c>
      <c r="B75" s="365" t="s">
        <v>123</v>
      </c>
      <c r="C75" s="365"/>
      <c r="D75" s="362"/>
      <c r="E75" s="358"/>
      <c r="F75" s="322"/>
      <c r="G75" s="322"/>
      <c r="H75" s="322"/>
      <c r="I75" s="324">
        <f>SUM(I76:I87)</f>
        <v>0</v>
      </c>
      <c r="J75" s="325"/>
      <c r="K75" s="325"/>
      <c r="L75" s="163"/>
    </row>
    <row r="76" spans="1:12" s="54" customFormat="1" ht="102" outlineLevel="1" x14ac:dyDescent="0.2">
      <c r="A76" s="326" t="s">
        <v>124</v>
      </c>
      <c r="B76" s="352" t="s">
        <v>627</v>
      </c>
      <c r="C76" s="327" t="s">
        <v>865</v>
      </c>
      <c r="D76" s="354" t="s">
        <v>125</v>
      </c>
      <c r="E76" s="322">
        <v>6.05</v>
      </c>
      <c r="F76" s="355">
        <v>0</v>
      </c>
      <c r="G76" s="355">
        <v>0</v>
      </c>
      <c r="H76" s="355">
        <v>0</v>
      </c>
      <c r="I76" s="381">
        <f t="shared" ref="I76:I77" si="17">SUM(F76:H76)*E76</f>
        <v>0</v>
      </c>
      <c r="J76" s="327" t="s">
        <v>30</v>
      </c>
      <c r="K76" s="327"/>
      <c r="L76" s="164"/>
    </row>
    <row r="77" spans="1:12" s="54" customFormat="1" ht="127.5" outlineLevel="1" x14ac:dyDescent="0.2">
      <c r="A77" s="326" t="s">
        <v>126</v>
      </c>
      <c r="B77" s="352" t="s">
        <v>628</v>
      </c>
      <c r="C77" s="327" t="s">
        <v>866</v>
      </c>
      <c r="D77" s="354" t="s">
        <v>125</v>
      </c>
      <c r="E77" s="322">
        <v>7.43</v>
      </c>
      <c r="F77" s="355">
        <v>0</v>
      </c>
      <c r="G77" s="355">
        <v>0</v>
      </c>
      <c r="H77" s="355">
        <v>0</v>
      </c>
      <c r="I77" s="381">
        <f t="shared" si="17"/>
        <v>0</v>
      </c>
      <c r="J77" s="327" t="s">
        <v>30</v>
      </c>
      <c r="K77" s="327"/>
      <c r="L77" s="164"/>
    </row>
    <row r="78" spans="1:12" s="54" customFormat="1" ht="76.5" outlineLevel="1" x14ac:dyDescent="0.2">
      <c r="A78" s="326" t="s">
        <v>127</v>
      </c>
      <c r="B78" s="352" t="s">
        <v>629</v>
      </c>
      <c r="C78" s="353" t="s">
        <v>867</v>
      </c>
      <c r="D78" s="354" t="s">
        <v>125</v>
      </c>
      <c r="E78" s="322">
        <v>2.4</v>
      </c>
      <c r="F78" s="355">
        <v>0</v>
      </c>
      <c r="G78" s="355">
        <v>0</v>
      </c>
      <c r="H78" s="355">
        <v>0</v>
      </c>
      <c r="I78" s="381">
        <f t="shared" ref="I78" si="18">SUM(F78:H78)*E78</f>
        <v>0</v>
      </c>
      <c r="J78" s="327" t="s">
        <v>30</v>
      </c>
      <c r="K78" s="327"/>
      <c r="L78" s="164"/>
    </row>
    <row r="79" spans="1:12" s="54" customFormat="1" ht="89.25" outlineLevel="1" x14ac:dyDescent="0.2">
      <c r="A79" s="326" t="s">
        <v>128</v>
      </c>
      <c r="B79" s="352" t="s">
        <v>868</v>
      </c>
      <c r="C79" s="353" t="s">
        <v>869</v>
      </c>
      <c r="D79" s="354" t="s">
        <v>29</v>
      </c>
      <c r="E79" s="330">
        <v>310</v>
      </c>
      <c r="F79" s="355">
        <v>0</v>
      </c>
      <c r="G79" s="355">
        <v>0</v>
      </c>
      <c r="H79" s="355">
        <v>0</v>
      </c>
      <c r="I79" s="381">
        <f>SUM(F79:H79)*E79</f>
        <v>0</v>
      </c>
      <c r="J79" s="325" t="s">
        <v>30</v>
      </c>
      <c r="K79" s="325"/>
      <c r="L79" s="163"/>
    </row>
    <row r="80" spans="1:12" s="54" customFormat="1" ht="102" outlineLevel="1" x14ac:dyDescent="0.2">
      <c r="A80" s="326" t="s">
        <v>129</v>
      </c>
      <c r="B80" s="383" t="s">
        <v>750</v>
      </c>
      <c r="C80" s="384" t="s">
        <v>870</v>
      </c>
      <c r="D80" s="385" t="s">
        <v>29</v>
      </c>
      <c r="E80" s="386">
        <v>60</v>
      </c>
      <c r="F80" s="387">
        <v>0</v>
      </c>
      <c r="G80" s="387">
        <v>0</v>
      </c>
      <c r="H80" s="387">
        <v>0</v>
      </c>
      <c r="I80" s="381">
        <f>SUM(F80:H80)*E80</f>
        <v>0</v>
      </c>
      <c r="J80" s="325" t="s">
        <v>30</v>
      </c>
      <c r="K80" s="388"/>
      <c r="L80" s="163"/>
    </row>
    <row r="81" spans="1:12" s="52" customFormat="1" ht="76.5" outlineLevel="1" x14ac:dyDescent="0.2">
      <c r="A81" s="326" t="s">
        <v>130</v>
      </c>
      <c r="B81" s="352" t="s">
        <v>871</v>
      </c>
      <c r="C81" s="353" t="s">
        <v>872</v>
      </c>
      <c r="D81" s="354" t="s">
        <v>32</v>
      </c>
      <c r="E81" s="330">
        <v>16</v>
      </c>
      <c r="F81" s="355">
        <v>0</v>
      </c>
      <c r="G81" s="355">
        <v>0</v>
      </c>
      <c r="H81" s="355">
        <v>0</v>
      </c>
      <c r="I81" s="381">
        <f>SUM(F81:H81)*E81</f>
        <v>0</v>
      </c>
      <c r="J81" s="325" t="s">
        <v>30</v>
      </c>
      <c r="K81" s="325"/>
      <c r="L81" s="163"/>
    </row>
    <row r="82" spans="1:12" s="52" customFormat="1" ht="58.35" customHeight="1" outlineLevel="1" x14ac:dyDescent="0.2">
      <c r="A82" s="326" t="s">
        <v>133</v>
      </c>
      <c r="B82" s="352" t="s">
        <v>131</v>
      </c>
      <c r="C82" s="353" t="s">
        <v>632</v>
      </c>
      <c r="D82" s="354" t="s">
        <v>132</v>
      </c>
      <c r="E82" s="322">
        <v>0.92</v>
      </c>
      <c r="F82" s="355">
        <v>0</v>
      </c>
      <c r="G82" s="348">
        <v>0</v>
      </c>
      <c r="H82" s="355">
        <v>0</v>
      </c>
      <c r="I82" s="381">
        <f t="shared" ref="I82" si="19">SUM(F82:H82)*E82</f>
        <v>0</v>
      </c>
      <c r="J82" s="325" t="s">
        <v>30</v>
      </c>
      <c r="K82" s="325"/>
      <c r="L82" s="163"/>
    </row>
    <row r="83" spans="1:12" s="52" customFormat="1" ht="89.25" outlineLevel="1" x14ac:dyDescent="0.2">
      <c r="A83" s="326" t="s">
        <v>134</v>
      </c>
      <c r="B83" s="352" t="s">
        <v>630</v>
      </c>
      <c r="C83" s="327" t="s">
        <v>633</v>
      </c>
      <c r="D83" s="354" t="s">
        <v>855</v>
      </c>
      <c r="E83" s="330">
        <v>305</v>
      </c>
      <c r="F83" s="355">
        <v>0</v>
      </c>
      <c r="G83" s="355">
        <v>0</v>
      </c>
      <c r="H83" s="355">
        <v>0</v>
      </c>
      <c r="I83" s="381">
        <f t="shared" ref="I83" si="20">SUM(F83:H83)*E83</f>
        <v>0</v>
      </c>
      <c r="J83" s="325" t="s">
        <v>30</v>
      </c>
      <c r="K83" s="325"/>
      <c r="L83" s="163"/>
    </row>
    <row r="84" spans="1:12" s="52" customFormat="1" ht="114.75" outlineLevel="1" x14ac:dyDescent="0.2">
      <c r="A84" s="326" t="s">
        <v>135</v>
      </c>
      <c r="B84" s="352" t="s">
        <v>631</v>
      </c>
      <c r="C84" s="353" t="s">
        <v>873</v>
      </c>
      <c r="D84" s="354" t="s">
        <v>29</v>
      </c>
      <c r="E84" s="330">
        <f>160+170+40</f>
        <v>370</v>
      </c>
      <c r="F84" s="355">
        <v>0</v>
      </c>
      <c r="G84" s="355">
        <v>0</v>
      </c>
      <c r="H84" s="355">
        <v>0</v>
      </c>
      <c r="I84" s="381">
        <f t="shared" ref="I84" si="21">SUM(F84:H84)*E84</f>
        <v>0</v>
      </c>
      <c r="J84" s="325" t="s">
        <v>30</v>
      </c>
      <c r="K84" s="325"/>
      <c r="L84" s="163"/>
    </row>
    <row r="85" spans="1:12" s="52" customFormat="1" ht="102" outlineLevel="1" x14ac:dyDescent="0.2">
      <c r="A85" s="326" t="s">
        <v>136</v>
      </c>
      <c r="B85" s="352" t="s">
        <v>874</v>
      </c>
      <c r="C85" s="353" t="s">
        <v>875</v>
      </c>
      <c r="D85" s="354" t="s">
        <v>29</v>
      </c>
      <c r="E85" s="330">
        <v>32</v>
      </c>
      <c r="F85" s="355">
        <v>0</v>
      </c>
      <c r="G85" s="355">
        <v>0</v>
      </c>
      <c r="H85" s="355">
        <v>0</v>
      </c>
      <c r="I85" s="381">
        <f>SUM(F85:H85)*E85</f>
        <v>0</v>
      </c>
      <c r="J85" s="325" t="s">
        <v>30</v>
      </c>
      <c r="K85" s="325"/>
      <c r="L85" s="163"/>
    </row>
    <row r="86" spans="1:12" s="52" customFormat="1" ht="102" outlineLevel="1" x14ac:dyDescent="0.2">
      <c r="A86" s="326" t="s">
        <v>137</v>
      </c>
      <c r="B86" s="352" t="s">
        <v>876</v>
      </c>
      <c r="C86" s="353" t="s">
        <v>877</v>
      </c>
      <c r="D86" s="354" t="s">
        <v>29</v>
      </c>
      <c r="E86" s="330">
        <v>23</v>
      </c>
      <c r="F86" s="355">
        <v>0</v>
      </c>
      <c r="G86" s="348">
        <v>0</v>
      </c>
      <c r="H86" s="355">
        <v>0</v>
      </c>
      <c r="I86" s="381">
        <f>SUM(F86:H86)*E86</f>
        <v>0</v>
      </c>
      <c r="J86" s="325" t="s">
        <v>30</v>
      </c>
      <c r="K86" s="325"/>
      <c r="L86" s="163"/>
    </row>
    <row r="87" spans="1:12" s="52" customFormat="1" ht="38.25" outlineLevel="1" x14ac:dyDescent="0.2">
      <c r="A87" s="326" t="s">
        <v>776</v>
      </c>
      <c r="B87" s="352" t="s">
        <v>138</v>
      </c>
      <c r="C87" s="353" t="s">
        <v>878</v>
      </c>
      <c r="D87" s="354" t="s">
        <v>50</v>
      </c>
      <c r="E87" s="330">
        <v>1</v>
      </c>
      <c r="F87" s="355">
        <v>0</v>
      </c>
      <c r="G87" s="355">
        <v>0</v>
      </c>
      <c r="H87" s="355">
        <v>0</v>
      </c>
      <c r="I87" s="381">
        <f t="shared" ref="I87" si="22">SUM(F87:H87)*E87</f>
        <v>0</v>
      </c>
      <c r="J87" s="325"/>
      <c r="K87" s="325"/>
      <c r="L87" s="163"/>
    </row>
    <row r="88" spans="1:12" s="52" customFormat="1" ht="22.5" customHeight="1" x14ac:dyDescent="0.2">
      <c r="A88" s="356" t="s">
        <v>139</v>
      </c>
      <c r="B88" s="365" t="s">
        <v>140</v>
      </c>
      <c r="C88" s="365"/>
      <c r="D88" s="389"/>
      <c r="E88" s="358"/>
      <c r="F88" s="322"/>
      <c r="G88" s="322"/>
      <c r="H88" s="322"/>
      <c r="I88" s="324">
        <f>SUM(I89:I126)</f>
        <v>0</v>
      </c>
      <c r="J88" s="325"/>
      <c r="K88" s="325"/>
      <c r="L88" s="163"/>
    </row>
    <row r="89" spans="1:12" s="52" customFormat="1" ht="63.75" outlineLevel="1" x14ac:dyDescent="0.2">
      <c r="A89" s="326" t="s">
        <v>141</v>
      </c>
      <c r="B89" s="352" t="s">
        <v>634</v>
      </c>
      <c r="C89" s="353" t="s">
        <v>879</v>
      </c>
      <c r="D89" s="354" t="s">
        <v>72</v>
      </c>
      <c r="E89" s="330">
        <v>87</v>
      </c>
      <c r="F89" s="355">
        <v>0</v>
      </c>
      <c r="G89" s="355">
        <v>0</v>
      </c>
      <c r="H89" s="355">
        <v>0</v>
      </c>
      <c r="I89" s="381">
        <f>SUM(F89:H89)*E89</f>
        <v>0</v>
      </c>
      <c r="J89" s="325" t="s">
        <v>30</v>
      </c>
      <c r="K89" s="325"/>
      <c r="L89" s="163"/>
    </row>
    <row r="90" spans="1:12" s="52" customFormat="1" ht="72.599999999999994" customHeight="1" outlineLevel="1" x14ac:dyDescent="0.2">
      <c r="A90" s="326" t="s">
        <v>142</v>
      </c>
      <c r="B90" s="352" t="s">
        <v>880</v>
      </c>
      <c r="C90" s="339" t="s">
        <v>881</v>
      </c>
      <c r="D90" s="354" t="s">
        <v>29</v>
      </c>
      <c r="E90" s="330">
        <v>100</v>
      </c>
      <c r="F90" s="355">
        <v>0</v>
      </c>
      <c r="G90" s="355">
        <v>0</v>
      </c>
      <c r="H90" s="355">
        <v>0</v>
      </c>
      <c r="I90" s="381">
        <f>SUM(F90:H90)*E90</f>
        <v>0</v>
      </c>
      <c r="J90" s="325" t="s">
        <v>30</v>
      </c>
      <c r="K90" s="325"/>
      <c r="L90" s="163"/>
    </row>
    <row r="91" spans="1:12" s="52" customFormat="1" ht="72.599999999999994" customHeight="1" outlineLevel="1" x14ac:dyDescent="0.2">
      <c r="A91" s="326" t="s">
        <v>143</v>
      </c>
      <c r="B91" s="352" t="s">
        <v>882</v>
      </c>
      <c r="C91" s="339" t="s">
        <v>883</v>
      </c>
      <c r="D91" s="354" t="s">
        <v>29</v>
      </c>
      <c r="E91" s="386">
        <v>120</v>
      </c>
      <c r="F91" s="355">
        <v>0</v>
      </c>
      <c r="G91" s="355">
        <v>0</v>
      </c>
      <c r="H91" s="355">
        <v>0</v>
      </c>
      <c r="I91" s="381">
        <f>SUM(F91:H91)*E91</f>
        <v>0</v>
      </c>
      <c r="J91" s="325" t="s">
        <v>30</v>
      </c>
      <c r="K91" s="388"/>
      <c r="L91" s="163"/>
    </row>
    <row r="92" spans="1:12" s="52" customFormat="1" ht="72" customHeight="1" outlineLevel="1" x14ac:dyDescent="0.2">
      <c r="A92" s="326" t="s">
        <v>144</v>
      </c>
      <c r="B92" s="352" t="s">
        <v>884</v>
      </c>
      <c r="C92" s="353" t="s">
        <v>885</v>
      </c>
      <c r="D92" s="354" t="s">
        <v>29</v>
      </c>
      <c r="E92" s="330">
        <v>285</v>
      </c>
      <c r="F92" s="355">
        <v>0</v>
      </c>
      <c r="G92" s="355">
        <v>0</v>
      </c>
      <c r="H92" s="355">
        <v>0</v>
      </c>
      <c r="I92" s="381">
        <f t="shared" ref="I92:I108" si="23">SUM(F92:H92)*E92</f>
        <v>0</v>
      </c>
      <c r="J92" s="325" t="s">
        <v>30</v>
      </c>
      <c r="K92" s="325"/>
      <c r="L92" s="163"/>
    </row>
    <row r="93" spans="1:12" s="52" customFormat="1" ht="38.25" outlineLevel="1" x14ac:dyDescent="0.2">
      <c r="A93" s="326" t="s">
        <v>145</v>
      </c>
      <c r="B93" s="352" t="s">
        <v>886</v>
      </c>
      <c r="C93" s="353" t="s">
        <v>887</v>
      </c>
      <c r="D93" s="354" t="s">
        <v>29</v>
      </c>
      <c r="E93" s="330">
        <v>130</v>
      </c>
      <c r="F93" s="355">
        <v>0</v>
      </c>
      <c r="G93" s="355">
        <v>0</v>
      </c>
      <c r="H93" s="355">
        <v>0</v>
      </c>
      <c r="I93" s="381">
        <f t="shared" si="23"/>
        <v>0</v>
      </c>
      <c r="J93" s="325" t="s">
        <v>30</v>
      </c>
      <c r="K93" s="325"/>
      <c r="L93" s="163"/>
    </row>
    <row r="94" spans="1:12" s="52" customFormat="1" ht="38.25" outlineLevel="1" x14ac:dyDescent="0.2">
      <c r="A94" s="326" t="s">
        <v>146</v>
      </c>
      <c r="B94" s="352" t="s">
        <v>888</v>
      </c>
      <c r="C94" s="353" t="s">
        <v>889</v>
      </c>
      <c r="D94" s="354" t="s">
        <v>29</v>
      </c>
      <c r="E94" s="330">
        <v>25</v>
      </c>
      <c r="F94" s="355">
        <v>0</v>
      </c>
      <c r="G94" s="355">
        <v>0</v>
      </c>
      <c r="H94" s="355">
        <v>0</v>
      </c>
      <c r="I94" s="381">
        <f t="shared" ref="I94" si="24">SUM(F94:H94)*E94</f>
        <v>0</v>
      </c>
      <c r="J94" s="325" t="s">
        <v>30</v>
      </c>
      <c r="K94" s="325"/>
      <c r="L94" s="163"/>
    </row>
    <row r="95" spans="1:12" s="52" customFormat="1" ht="102" outlineLevel="1" x14ac:dyDescent="0.2">
      <c r="A95" s="326" t="s">
        <v>147</v>
      </c>
      <c r="B95" s="352" t="s">
        <v>890</v>
      </c>
      <c r="C95" s="353" t="s">
        <v>891</v>
      </c>
      <c r="D95" s="354" t="s">
        <v>29</v>
      </c>
      <c r="E95" s="330">
        <v>285</v>
      </c>
      <c r="F95" s="355">
        <v>0</v>
      </c>
      <c r="G95" s="355">
        <v>0</v>
      </c>
      <c r="H95" s="355">
        <v>0</v>
      </c>
      <c r="I95" s="381">
        <f t="shared" si="23"/>
        <v>0</v>
      </c>
      <c r="J95" s="325" t="s">
        <v>30</v>
      </c>
      <c r="K95" s="325"/>
      <c r="L95" s="163"/>
    </row>
    <row r="96" spans="1:12" s="52" customFormat="1" ht="30.95" customHeight="1" outlineLevel="1" x14ac:dyDescent="0.2">
      <c r="A96" s="326" t="s">
        <v>149</v>
      </c>
      <c r="B96" s="352" t="s">
        <v>892</v>
      </c>
      <c r="C96" s="353" t="s">
        <v>635</v>
      </c>
      <c r="D96" s="354" t="s">
        <v>29</v>
      </c>
      <c r="E96" s="330">
        <v>50</v>
      </c>
      <c r="F96" s="355">
        <v>0</v>
      </c>
      <c r="G96" s="355">
        <v>0</v>
      </c>
      <c r="H96" s="355">
        <v>0</v>
      </c>
      <c r="I96" s="381">
        <f t="shared" si="23"/>
        <v>0</v>
      </c>
      <c r="J96" s="325" t="s">
        <v>30</v>
      </c>
      <c r="K96" s="325"/>
      <c r="L96" s="163"/>
    </row>
    <row r="97" spans="1:12" s="52" customFormat="1" ht="74.25" customHeight="1" outlineLevel="1" x14ac:dyDescent="0.2">
      <c r="A97" s="326" t="s">
        <v>150</v>
      </c>
      <c r="B97" s="352" t="s">
        <v>148</v>
      </c>
      <c r="C97" s="353" t="s">
        <v>893</v>
      </c>
      <c r="D97" s="354" t="s">
        <v>29</v>
      </c>
      <c r="E97" s="330">
        <v>15</v>
      </c>
      <c r="F97" s="355">
        <v>0</v>
      </c>
      <c r="G97" s="355">
        <v>0</v>
      </c>
      <c r="H97" s="355">
        <v>0</v>
      </c>
      <c r="I97" s="381">
        <f t="shared" si="23"/>
        <v>0</v>
      </c>
      <c r="J97" s="325" t="s">
        <v>30</v>
      </c>
      <c r="K97" s="325"/>
      <c r="L97" s="163"/>
    </row>
    <row r="98" spans="1:12" s="52" customFormat="1" ht="33" customHeight="1" outlineLevel="1" x14ac:dyDescent="0.2">
      <c r="A98" s="326" t="s">
        <v>151</v>
      </c>
      <c r="B98" s="352" t="s">
        <v>894</v>
      </c>
      <c r="C98" s="353" t="s">
        <v>636</v>
      </c>
      <c r="D98" s="354" t="s">
        <v>29</v>
      </c>
      <c r="E98" s="330">
        <v>32</v>
      </c>
      <c r="F98" s="355">
        <v>0</v>
      </c>
      <c r="G98" s="355">
        <v>0</v>
      </c>
      <c r="H98" s="355">
        <v>0</v>
      </c>
      <c r="I98" s="381">
        <f t="shared" si="23"/>
        <v>0</v>
      </c>
      <c r="J98" s="325" t="s">
        <v>30</v>
      </c>
      <c r="K98" s="325"/>
      <c r="L98" s="163"/>
    </row>
    <row r="99" spans="1:12" s="52" customFormat="1" ht="32.25" customHeight="1" outlineLevel="1" x14ac:dyDescent="0.2">
      <c r="A99" s="326" t="s">
        <v>152</v>
      </c>
      <c r="B99" s="352" t="s">
        <v>894</v>
      </c>
      <c r="C99" s="353" t="s">
        <v>895</v>
      </c>
      <c r="D99" s="354" t="s">
        <v>29</v>
      </c>
      <c r="E99" s="330">
        <v>25</v>
      </c>
      <c r="F99" s="355">
        <v>0</v>
      </c>
      <c r="G99" s="355">
        <v>0</v>
      </c>
      <c r="H99" s="355">
        <v>0</v>
      </c>
      <c r="I99" s="381">
        <f t="shared" si="23"/>
        <v>0</v>
      </c>
      <c r="J99" s="325" t="s">
        <v>30</v>
      </c>
      <c r="K99" s="325"/>
      <c r="L99" s="163"/>
    </row>
    <row r="100" spans="1:12" s="52" customFormat="1" ht="51" outlineLevel="1" x14ac:dyDescent="0.2">
      <c r="A100" s="326" t="s">
        <v>155</v>
      </c>
      <c r="B100" s="352" t="s">
        <v>896</v>
      </c>
      <c r="C100" s="353" t="s">
        <v>637</v>
      </c>
      <c r="D100" s="354" t="s">
        <v>29</v>
      </c>
      <c r="E100" s="330">
        <v>90</v>
      </c>
      <c r="F100" s="355">
        <v>0</v>
      </c>
      <c r="G100" s="348">
        <v>0</v>
      </c>
      <c r="H100" s="355">
        <v>0</v>
      </c>
      <c r="I100" s="381">
        <f t="shared" si="23"/>
        <v>0</v>
      </c>
      <c r="J100" s="325" t="s">
        <v>30</v>
      </c>
      <c r="K100" s="325"/>
      <c r="L100" s="163"/>
    </row>
    <row r="101" spans="1:12" s="52" customFormat="1" ht="35.1" customHeight="1" outlineLevel="1" x14ac:dyDescent="0.2">
      <c r="A101" s="326" t="s">
        <v>157</v>
      </c>
      <c r="B101" s="352" t="s">
        <v>153</v>
      </c>
      <c r="C101" s="353" t="s">
        <v>154</v>
      </c>
      <c r="D101" s="354" t="s">
        <v>72</v>
      </c>
      <c r="E101" s="330">
        <v>25</v>
      </c>
      <c r="F101" s="355">
        <v>0</v>
      </c>
      <c r="G101" s="355">
        <v>0</v>
      </c>
      <c r="H101" s="355">
        <v>0</v>
      </c>
      <c r="I101" s="381">
        <f t="shared" si="23"/>
        <v>0</v>
      </c>
      <c r="J101" s="325" t="s">
        <v>30</v>
      </c>
      <c r="K101" s="325"/>
      <c r="L101" s="163"/>
    </row>
    <row r="102" spans="1:12" s="52" customFormat="1" ht="29.45" customHeight="1" outlineLevel="1" x14ac:dyDescent="0.2">
      <c r="A102" s="326" t="s">
        <v>160</v>
      </c>
      <c r="B102" s="352" t="s">
        <v>156</v>
      </c>
      <c r="C102" s="353" t="s">
        <v>154</v>
      </c>
      <c r="D102" s="354" t="s">
        <v>72</v>
      </c>
      <c r="E102" s="330">
        <v>100</v>
      </c>
      <c r="F102" s="355">
        <v>0</v>
      </c>
      <c r="G102" s="355">
        <v>0</v>
      </c>
      <c r="H102" s="355">
        <v>0</v>
      </c>
      <c r="I102" s="381">
        <f t="shared" si="23"/>
        <v>0</v>
      </c>
      <c r="J102" s="325" t="s">
        <v>30</v>
      </c>
      <c r="K102" s="325"/>
      <c r="L102" s="163"/>
    </row>
    <row r="103" spans="1:12" s="52" customFormat="1" ht="39.950000000000003" customHeight="1" outlineLevel="1" x14ac:dyDescent="0.2">
      <c r="A103" s="326" t="s">
        <v>162</v>
      </c>
      <c r="B103" s="352" t="s">
        <v>158</v>
      </c>
      <c r="C103" s="353" t="s">
        <v>159</v>
      </c>
      <c r="D103" s="354" t="s">
        <v>29</v>
      </c>
      <c r="E103" s="330">
        <v>6</v>
      </c>
      <c r="F103" s="355">
        <v>0</v>
      </c>
      <c r="G103" s="355">
        <v>0</v>
      </c>
      <c r="H103" s="355">
        <v>0</v>
      </c>
      <c r="I103" s="381">
        <f t="shared" si="23"/>
        <v>0</v>
      </c>
      <c r="J103" s="325" t="s">
        <v>30</v>
      </c>
      <c r="K103" s="325"/>
      <c r="L103" s="163"/>
    </row>
    <row r="104" spans="1:12" s="52" customFormat="1" ht="54.95" customHeight="1" outlineLevel="1" x14ac:dyDescent="0.2">
      <c r="A104" s="326" t="s">
        <v>163</v>
      </c>
      <c r="B104" s="352" t="s">
        <v>897</v>
      </c>
      <c r="C104" s="353" t="s">
        <v>161</v>
      </c>
      <c r="D104" s="354" t="s">
        <v>29</v>
      </c>
      <c r="E104" s="330">
        <v>50</v>
      </c>
      <c r="F104" s="355">
        <v>0</v>
      </c>
      <c r="G104" s="348">
        <v>0</v>
      </c>
      <c r="H104" s="355">
        <v>0</v>
      </c>
      <c r="I104" s="381">
        <f t="shared" si="23"/>
        <v>0</v>
      </c>
      <c r="J104" s="325" t="s">
        <v>30</v>
      </c>
      <c r="K104" s="325"/>
      <c r="L104" s="163"/>
    </row>
    <row r="105" spans="1:12" s="52" customFormat="1" ht="62.1" customHeight="1" outlineLevel="1" x14ac:dyDescent="0.2">
      <c r="A105" s="326" t="s">
        <v>164</v>
      </c>
      <c r="B105" s="352" t="s">
        <v>897</v>
      </c>
      <c r="C105" s="353" t="s">
        <v>751</v>
      </c>
      <c r="D105" s="354" t="s">
        <v>29</v>
      </c>
      <c r="E105" s="330">
        <v>30</v>
      </c>
      <c r="F105" s="355">
        <v>0</v>
      </c>
      <c r="G105" s="355">
        <v>0</v>
      </c>
      <c r="H105" s="355">
        <v>0</v>
      </c>
      <c r="I105" s="381">
        <f t="shared" si="23"/>
        <v>0</v>
      </c>
      <c r="J105" s="325" t="s">
        <v>30</v>
      </c>
      <c r="K105" s="325"/>
      <c r="L105" s="163"/>
    </row>
    <row r="106" spans="1:12" s="52" customFormat="1" ht="59.45" customHeight="1" outlineLevel="1" x14ac:dyDescent="0.2">
      <c r="A106" s="326" t="s">
        <v>166</v>
      </c>
      <c r="B106" s="352" t="s">
        <v>897</v>
      </c>
      <c r="C106" s="353" t="s">
        <v>752</v>
      </c>
      <c r="D106" s="354" t="s">
        <v>29</v>
      </c>
      <c r="E106" s="330">
        <v>30</v>
      </c>
      <c r="F106" s="355">
        <v>0</v>
      </c>
      <c r="G106" s="355">
        <v>0</v>
      </c>
      <c r="H106" s="355">
        <v>0</v>
      </c>
      <c r="I106" s="381">
        <f t="shared" si="23"/>
        <v>0</v>
      </c>
      <c r="J106" s="325" t="s">
        <v>30</v>
      </c>
      <c r="K106" s="325"/>
      <c r="L106" s="163"/>
    </row>
    <row r="107" spans="1:12" s="52" customFormat="1" ht="38.25" outlineLevel="1" x14ac:dyDescent="0.2">
      <c r="A107" s="326" t="s">
        <v>167</v>
      </c>
      <c r="B107" s="352" t="s">
        <v>898</v>
      </c>
      <c r="C107" s="353" t="s">
        <v>899</v>
      </c>
      <c r="D107" s="354" t="s">
        <v>29</v>
      </c>
      <c r="E107" s="330">
        <v>160</v>
      </c>
      <c r="F107" s="355">
        <v>0</v>
      </c>
      <c r="G107" s="355">
        <v>0</v>
      </c>
      <c r="H107" s="355">
        <v>0</v>
      </c>
      <c r="I107" s="381">
        <f t="shared" si="23"/>
        <v>0</v>
      </c>
      <c r="J107" s="325" t="s">
        <v>165</v>
      </c>
      <c r="K107" s="325"/>
      <c r="L107" s="163"/>
    </row>
    <row r="108" spans="1:12" s="52" customFormat="1" ht="67.5" customHeight="1" outlineLevel="1" x14ac:dyDescent="0.2">
      <c r="A108" s="326" t="s">
        <v>169</v>
      </c>
      <c r="B108" s="352" t="s">
        <v>900</v>
      </c>
      <c r="C108" s="353" t="s">
        <v>901</v>
      </c>
      <c r="D108" s="354" t="s">
        <v>72</v>
      </c>
      <c r="E108" s="330">
        <v>80</v>
      </c>
      <c r="F108" s="355">
        <v>0</v>
      </c>
      <c r="G108" s="355">
        <v>0</v>
      </c>
      <c r="H108" s="355">
        <v>0</v>
      </c>
      <c r="I108" s="381">
        <f t="shared" si="23"/>
        <v>0</v>
      </c>
      <c r="J108" s="325" t="s">
        <v>30</v>
      </c>
      <c r="K108" s="325"/>
      <c r="L108" s="163"/>
    </row>
    <row r="109" spans="1:12" s="52" customFormat="1" ht="51.6" customHeight="1" outlineLevel="1" x14ac:dyDescent="0.2">
      <c r="A109" s="326" t="s">
        <v>171</v>
      </c>
      <c r="B109" s="352" t="s">
        <v>168</v>
      </c>
      <c r="C109" s="353" t="s">
        <v>753</v>
      </c>
      <c r="D109" s="354" t="s">
        <v>50</v>
      </c>
      <c r="E109" s="330">
        <v>1</v>
      </c>
      <c r="F109" s="355">
        <v>0</v>
      </c>
      <c r="G109" s="355">
        <v>0</v>
      </c>
      <c r="H109" s="355">
        <v>0</v>
      </c>
      <c r="I109" s="381">
        <f t="shared" ref="I109" si="25">SUM(F109:H109)*E109</f>
        <v>0</v>
      </c>
      <c r="J109" s="325" t="s">
        <v>30</v>
      </c>
      <c r="K109" s="325"/>
      <c r="L109" s="163"/>
    </row>
    <row r="110" spans="1:12" s="52" customFormat="1" ht="114.75" outlineLevel="1" x14ac:dyDescent="0.2">
      <c r="A110" s="326" t="s">
        <v>172</v>
      </c>
      <c r="B110" s="352" t="s">
        <v>170</v>
      </c>
      <c r="C110" s="353" t="s">
        <v>902</v>
      </c>
      <c r="D110" s="354" t="s">
        <v>50</v>
      </c>
      <c r="E110" s="330">
        <v>1</v>
      </c>
      <c r="F110" s="355">
        <v>0</v>
      </c>
      <c r="G110" s="348">
        <v>0</v>
      </c>
      <c r="H110" s="355">
        <v>0</v>
      </c>
      <c r="I110" s="381">
        <f t="shared" ref="I110:I111" si="26">SUM(F110:H110)*E110</f>
        <v>0</v>
      </c>
      <c r="J110" s="325" t="s">
        <v>30</v>
      </c>
      <c r="K110" s="325"/>
      <c r="L110" s="163"/>
    </row>
    <row r="111" spans="1:12" s="52" customFormat="1" ht="63.95" customHeight="1" outlineLevel="1" x14ac:dyDescent="0.2">
      <c r="A111" s="326" t="s">
        <v>175</v>
      </c>
      <c r="B111" s="352" t="s">
        <v>754</v>
      </c>
      <c r="C111" s="353" t="s">
        <v>903</v>
      </c>
      <c r="D111" s="390" t="s">
        <v>50</v>
      </c>
      <c r="E111" s="330">
        <v>1</v>
      </c>
      <c r="F111" s="355">
        <v>0</v>
      </c>
      <c r="G111" s="355">
        <v>0</v>
      </c>
      <c r="H111" s="355">
        <v>0</v>
      </c>
      <c r="I111" s="381">
        <f t="shared" si="26"/>
        <v>0</v>
      </c>
      <c r="J111" s="325" t="s">
        <v>30</v>
      </c>
      <c r="K111" s="388"/>
      <c r="L111" s="163"/>
    </row>
    <row r="112" spans="1:12" s="52" customFormat="1" ht="71.45" customHeight="1" outlineLevel="1" x14ac:dyDescent="0.2">
      <c r="A112" s="326" t="s">
        <v>176</v>
      </c>
      <c r="B112" s="352" t="s">
        <v>904</v>
      </c>
      <c r="C112" s="353" t="s">
        <v>905</v>
      </c>
      <c r="D112" s="354" t="s">
        <v>72</v>
      </c>
      <c r="E112" s="330">
        <v>50</v>
      </c>
      <c r="F112" s="355">
        <v>0</v>
      </c>
      <c r="G112" s="355">
        <v>0</v>
      </c>
      <c r="H112" s="355">
        <v>0</v>
      </c>
      <c r="I112" s="381">
        <f t="shared" ref="I112" si="27">SUM(F112:H112)*E112</f>
        <v>0</v>
      </c>
      <c r="J112" s="325" t="s">
        <v>30</v>
      </c>
      <c r="K112" s="325"/>
      <c r="L112" s="163"/>
    </row>
    <row r="113" spans="1:12" s="52" customFormat="1" ht="36.6" customHeight="1" outlineLevel="1" x14ac:dyDescent="0.2">
      <c r="A113" s="326" t="s">
        <v>177</v>
      </c>
      <c r="B113" s="352" t="s">
        <v>173</v>
      </c>
      <c r="C113" s="353" t="s">
        <v>174</v>
      </c>
      <c r="D113" s="354" t="s">
        <v>50</v>
      </c>
      <c r="E113" s="330">
        <v>1</v>
      </c>
      <c r="F113" s="355">
        <v>0</v>
      </c>
      <c r="G113" s="355">
        <v>0</v>
      </c>
      <c r="H113" s="355">
        <v>0</v>
      </c>
      <c r="I113" s="381">
        <f t="shared" ref="I113" si="28">SUM(F113:H113)*E113</f>
        <v>0</v>
      </c>
      <c r="J113" s="325" t="s">
        <v>30</v>
      </c>
      <c r="K113" s="325"/>
      <c r="L113" s="163"/>
    </row>
    <row r="114" spans="1:12" s="52" customFormat="1" ht="114.75" outlineLevel="1" x14ac:dyDescent="0.2">
      <c r="A114" s="326" t="s">
        <v>178</v>
      </c>
      <c r="B114" s="352" t="s">
        <v>906</v>
      </c>
      <c r="C114" s="353" t="s">
        <v>907</v>
      </c>
      <c r="D114" s="354" t="s">
        <v>72</v>
      </c>
      <c r="E114" s="330">
        <v>85</v>
      </c>
      <c r="F114" s="355">
        <v>0</v>
      </c>
      <c r="G114" s="355">
        <v>0</v>
      </c>
      <c r="H114" s="355">
        <v>0</v>
      </c>
      <c r="I114" s="381">
        <f t="shared" ref="I114:I115" si="29">SUM(F114:H114)*E114</f>
        <v>0</v>
      </c>
      <c r="J114" s="325" t="s">
        <v>30</v>
      </c>
      <c r="K114" s="325"/>
      <c r="L114" s="163"/>
    </row>
    <row r="115" spans="1:12" s="52" customFormat="1" ht="102" outlineLevel="1" x14ac:dyDescent="0.2">
      <c r="A115" s="326" t="s">
        <v>180</v>
      </c>
      <c r="B115" s="352" t="s">
        <v>908</v>
      </c>
      <c r="C115" s="353" t="s">
        <v>797</v>
      </c>
      <c r="D115" s="354" t="s">
        <v>50</v>
      </c>
      <c r="E115" s="330">
        <v>62</v>
      </c>
      <c r="F115" s="355">
        <v>0</v>
      </c>
      <c r="G115" s="332">
        <v>0</v>
      </c>
      <c r="H115" s="355">
        <v>0</v>
      </c>
      <c r="I115" s="381">
        <f t="shared" si="29"/>
        <v>0</v>
      </c>
      <c r="J115" s="325" t="s">
        <v>30</v>
      </c>
      <c r="K115" s="325"/>
      <c r="L115" s="163"/>
    </row>
    <row r="116" spans="1:12" s="52" customFormat="1" ht="306" outlineLevel="1" x14ac:dyDescent="0.2">
      <c r="A116" s="326" t="s">
        <v>182</v>
      </c>
      <c r="B116" s="352" t="s">
        <v>909</v>
      </c>
      <c r="C116" s="353" t="s">
        <v>910</v>
      </c>
      <c r="D116" s="354" t="s">
        <v>72</v>
      </c>
      <c r="E116" s="330">
        <v>1442</v>
      </c>
      <c r="F116" s="355">
        <v>0</v>
      </c>
      <c r="G116" s="355">
        <v>0</v>
      </c>
      <c r="H116" s="355">
        <v>0</v>
      </c>
      <c r="I116" s="381">
        <f>SUM(F116:H116)*E116</f>
        <v>0</v>
      </c>
      <c r="J116" s="325" t="s">
        <v>30</v>
      </c>
      <c r="K116" s="325"/>
      <c r="L116" s="163"/>
    </row>
    <row r="117" spans="1:12" s="52" customFormat="1" ht="139.5" customHeight="1" outlineLevel="1" x14ac:dyDescent="0.2">
      <c r="A117" s="326" t="s">
        <v>184</v>
      </c>
      <c r="B117" s="337" t="s">
        <v>911</v>
      </c>
      <c r="C117" s="353" t="s">
        <v>638</v>
      </c>
      <c r="D117" s="354" t="s">
        <v>179</v>
      </c>
      <c r="E117" s="330">
        <v>1</v>
      </c>
      <c r="F117" s="355">
        <v>0</v>
      </c>
      <c r="G117" s="355">
        <v>0</v>
      </c>
      <c r="H117" s="355">
        <v>0</v>
      </c>
      <c r="I117" s="381">
        <f t="shared" ref="I117:I126" si="30">SUM(F117:H117)*E117</f>
        <v>0</v>
      </c>
      <c r="J117" s="325" t="s">
        <v>30</v>
      </c>
      <c r="K117" s="325"/>
      <c r="L117" s="163"/>
    </row>
    <row r="118" spans="1:12" s="52" customFormat="1" ht="25.5" outlineLevel="1" x14ac:dyDescent="0.2">
      <c r="A118" s="326" t="s">
        <v>186</v>
      </c>
      <c r="B118" s="391" t="s">
        <v>746</v>
      </c>
      <c r="C118" s="391" t="s">
        <v>747</v>
      </c>
      <c r="D118" s="392" t="s">
        <v>50</v>
      </c>
      <c r="E118" s="393">
        <v>1</v>
      </c>
      <c r="F118" s="348">
        <v>0</v>
      </c>
      <c r="G118" s="348">
        <v>0</v>
      </c>
      <c r="H118" s="348">
        <v>0</v>
      </c>
      <c r="I118" s="381">
        <f t="shared" ref="I118" si="31">SUM(F118:H118)*E118</f>
        <v>0</v>
      </c>
      <c r="J118" s="325" t="s">
        <v>30</v>
      </c>
      <c r="K118" s="388"/>
      <c r="L118" s="163"/>
    </row>
    <row r="119" spans="1:12" s="52" customFormat="1" ht="25.5" outlineLevel="1" x14ac:dyDescent="0.2">
      <c r="A119" s="326" t="s">
        <v>188</v>
      </c>
      <c r="B119" s="391" t="s">
        <v>755</v>
      </c>
      <c r="C119" s="391" t="s">
        <v>747</v>
      </c>
      <c r="D119" s="392" t="s">
        <v>50</v>
      </c>
      <c r="E119" s="393">
        <v>1</v>
      </c>
      <c r="F119" s="348">
        <v>0</v>
      </c>
      <c r="G119" s="348">
        <v>0</v>
      </c>
      <c r="H119" s="348">
        <v>0</v>
      </c>
      <c r="I119" s="381">
        <f t="shared" si="30"/>
        <v>0</v>
      </c>
      <c r="J119" s="325" t="s">
        <v>30</v>
      </c>
      <c r="K119" s="388"/>
      <c r="L119" s="163"/>
    </row>
    <row r="120" spans="1:12" s="52" customFormat="1" ht="38.450000000000003" customHeight="1" outlineLevel="1" x14ac:dyDescent="0.2">
      <c r="A120" s="326" t="s">
        <v>191</v>
      </c>
      <c r="B120" s="352" t="s">
        <v>181</v>
      </c>
      <c r="C120" s="353" t="s">
        <v>639</v>
      </c>
      <c r="D120" s="354" t="s">
        <v>50</v>
      </c>
      <c r="E120" s="330">
        <v>1</v>
      </c>
      <c r="F120" s="348">
        <v>0</v>
      </c>
      <c r="G120" s="376">
        <v>0</v>
      </c>
      <c r="H120" s="376">
        <v>0</v>
      </c>
      <c r="I120" s="381">
        <f t="shared" si="30"/>
        <v>0</v>
      </c>
      <c r="J120" s="325" t="s">
        <v>30</v>
      </c>
      <c r="K120" s="325"/>
      <c r="L120" s="163"/>
    </row>
    <row r="121" spans="1:12" s="52" customFormat="1" ht="331.5" outlineLevel="1" x14ac:dyDescent="0.2">
      <c r="A121" s="326" t="s">
        <v>194</v>
      </c>
      <c r="B121" s="352" t="s">
        <v>183</v>
      </c>
      <c r="C121" s="353" t="s">
        <v>912</v>
      </c>
      <c r="D121" s="354" t="s">
        <v>50</v>
      </c>
      <c r="E121" s="330">
        <v>175</v>
      </c>
      <c r="F121" s="355">
        <v>0</v>
      </c>
      <c r="G121" s="376">
        <v>0</v>
      </c>
      <c r="H121" s="355">
        <v>0</v>
      </c>
      <c r="I121" s="381">
        <f t="shared" si="30"/>
        <v>0</v>
      </c>
      <c r="J121" s="325" t="s">
        <v>30</v>
      </c>
      <c r="K121" s="325"/>
      <c r="L121" s="163"/>
    </row>
    <row r="122" spans="1:12" s="52" customFormat="1" ht="71.099999999999994" customHeight="1" outlineLevel="1" x14ac:dyDescent="0.2">
      <c r="A122" s="326" t="s">
        <v>777</v>
      </c>
      <c r="B122" s="352" t="s">
        <v>913</v>
      </c>
      <c r="C122" s="353" t="s">
        <v>185</v>
      </c>
      <c r="D122" s="354" t="s">
        <v>29</v>
      </c>
      <c r="E122" s="322">
        <v>1.71</v>
      </c>
      <c r="F122" s="355">
        <v>0</v>
      </c>
      <c r="G122" s="355">
        <v>0</v>
      </c>
      <c r="H122" s="355">
        <v>0</v>
      </c>
      <c r="I122" s="381">
        <f t="shared" si="30"/>
        <v>0</v>
      </c>
      <c r="J122" s="325" t="s">
        <v>30</v>
      </c>
      <c r="K122" s="325"/>
      <c r="L122" s="163"/>
    </row>
    <row r="123" spans="1:12" s="52" customFormat="1" ht="69" customHeight="1" outlineLevel="1" x14ac:dyDescent="0.2">
      <c r="A123" s="326" t="s">
        <v>778</v>
      </c>
      <c r="B123" s="352" t="s">
        <v>187</v>
      </c>
      <c r="C123" s="353" t="s">
        <v>914</v>
      </c>
      <c r="D123" s="354" t="s">
        <v>27</v>
      </c>
      <c r="E123" s="330">
        <v>7</v>
      </c>
      <c r="F123" s="355">
        <v>0</v>
      </c>
      <c r="G123" s="355">
        <v>0</v>
      </c>
      <c r="H123" s="355">
        <v>0</v>
      </c>
      <c r="I123" s="381">
        <f t="shared" si="30"/>
        <v>0</v>
      </c>
      <c r="J123" s="325" t="s">
        <v>30</v>
      </c>
      <c r="K123" s="325"/>
      <c r="L123" s="163"/>
    </row>
    <row r="124" spans="1:12" s="52" customFormat="1" ht="29.25" customHeight="1" outlineLevel="1" x14ac:dyDescent="0.2">
      <c r="A124" s="326" t="s">
        <v>779</v>
      </c>
      <c r="B124" s="352" t="s">
        <v>189</v>
      </c>
      <c r="C124" s="353" t="s">
        <v>190</v>
      </c>
      <c r="D124" s="354" t="s">
        <v>27</v>
      </c>
      <c r="E124" s="330">
        <v>1</v>
      </c>
      <c r="F124" s="355">
        <v>0</v>
      </c>
      <c r="G124" s="348">
        <v>0</v>
      </c>
      <c r="H124" s="355">
        <v>0</v>
      </c>
      <c r="I124" s="381">
        <f t="shared" si="30"/>
        <v>0</v>
      </c>
      <c r="J124" s="325" t="s">
        <v>30</v>
      </c>
      <c r="K124" s="325"/>
      <c r="L124" s="163"/>
    </row>
    <row r="125" spans="1:12" s="52" customFormat="1" ht="29.25" customHeight="1" outlineLevel="1" x14ac:dyDescent="0.2">
      <c r="A125" s="326" t="s">
        <v>780</v>
      </c>
      <c r="B125" s="352" t="s">
        <v>192</v>
      </c>
      <c r="C125" s="353" t="s">
        <v>193</v>
      </c>
      <c r="D125" s="354" t="s">
        <v>50</v>
      </c>
      <c r="E125" s="330">
        <v>2</v>
      </c>
      <c r="F125" s="355">
        <v>0</v>
      </c>
      <c r="G125" s="355">
        <v>0</v>
      </c>
      <c r="H125" s="355">
        <v>0</v>
      </c>
      <c r="I125" s="381">
        <f t="shared" si="30"/>
        <v>0</v>
      </c>
      <c r="J125" s="325" t="s">
        <v>30</v>
      </c>
      <c r="K125" s="325"/>
      <c r="L125" s="163"/>
    </row>
    <row r="126" spans="1:12" s="52" customFormat="1" ht="51.75" customHeight="1" outlineLevel="1" x14ac:dyDescent="0.2">
      <c r="A126" s="326" t="s">
        <v>781</v>
      </c>
      <c r="B126" s="352" t="s">
        <v>195</v>
      </c>
      <c r="C126" s="353" t="s">
        <v>190</v>
      </c>
      <c r="D126" s="354" t="s">
        <v>179</v>
      </c>
      <c r="E126" s="330">
        <v>1</v>
      </c>
      <c r="F126" s="355">
        <v>0</v>
      </c>
      <c r="G126" s="355">
        <v>0</v>
      </c>
      <c r="H126" s="355">
        <v>0</v>
      </c>
      <c r="I126" s="381">
        <f t="shared" si="30"/>
        <v>0</v>
      </c>
      <c r="J126" s="325" t="s">
        <v>30</v>
      </c>
      <c r="K126" s="325"/>
      <c r="L126" s="163"/>
    </row>
    <row r="127" spans="1:12" s="52" customFormat="1" ht="25.35" customHeight="1" x14ac:dyDescent="0.2">
      <c r="A127" s="356" t="s">
        <v>196</v>
      </c>
      <c r="B127" s="365" t="s">
        <v>197</v>
      </c>
      <c r="C127" s="365"/>
      <c r="D127" s="362"/>
      <c r="E127" s="358"/>
      <c r="F127" s="322"/>
      <c r="G127" s="322"/>
      <c r="H127" s="322"/>
      <c r="I127" s="324">
        <f>SUM(I128:I128)</f>
        <v>0</v>
      </c>
      <c r="J127" s="325"/>
      <c r="K127" s="325"/>
      <c r="L127" s="163"/>
    </row>
    <row r="128" spans="1:12" s="52" customFormat="1" ht="51" outlineLevel="1" x14ac:dyDescent="0.2">
      <c r="A128" s="326" t="s">
        <v>198</v>
      </c>
      <c r="B128" s="352" t="s">
        <v>199</v>
      </c>
      <c r="C128" s="353" t="s">
        <v>915</v>
      </c>
      <c r="D128" s="354" t="s">
        <v>72</v>
      </c>
      <c r="E128" s="330">
        <v>150</v>
      </c>
      <c r="F128" s="355">
        <v>0</v>
      </c>
      <c r="G128" s="355">
        <v>0</v>
      </c>
      <c r="H128" s="355">
        <v>0</v>
      </c>
      <c r="I128" s="323">
        <f>SUM(F128:H128)*E128</f>
        <v>0</v>
      </c>
      <c r="J128" s="325" t="s">
        <v>30</v>
      </c>
      <c r="K128" s="325"/>
      <c r="L128" s="163"/>
    </row>
    <row r="129" spans="1:12" s="52" customFormat="1" ht="23.45" customHeight="1" x14ac:dyDescent="0.2">
      <c r="A129" s="356" t="s">
        <v>201</v>
      </c>
      <c r="B129" s="365" t="s">
        <v>202</v>
      </c>
      <c r="C129" s="365"/>
      <c r="D129" s="389"/>
      <c r="E129" s="358"/>
      <c r="F129" s="322"/>
      <c r="G129" s="322"/>
      <c r="H129" s="322"/>
      <c r="I129" s="324">
        <f>SUM(I130:I131)</f>
        <v>0</v>
      </c>
      <c r="J129" s="325"/>
      <c r="K129" s="325"/>
      <c r="L129" s="163"/>
    </row>
    <row r="130" spans="1:12" s="56" customFormat="1" ht="51" outlineLevel="1" x14ac:dyDescent="0.2">
      <c r="A130" s="394" t="s">
        <v>203</v>
      </c>
      <c r="B130" s="395" t="s">
        <v>205</v>
      </c>
      <c r="C130" s="395" t="s">
        <v>813</v>
      </c>
      <c r="D130" s="396" t="s">
        <v>32</v>
      </c>
      <c r="E130" s="397">
        <v>200</v>
      </c>
      <c r="F130" s="355">
        <v>0</v>
      </c>
      <c r="G130" s="355">
        <v>0</v>
      </c>
      <c r="H130" s="355">
        <v>0</v>
      </c>
      <c r="I130" s="323">
        <f t="shared" ref="I130" si="32">SUM(F130:H130)*E130</f>
        <v>0</v>
      </c>
      <c r="J130" s="391" t="s">
        <v>30</v>
      </c>
      <c r="K130" s="388"/>
      <c r="L130" s="163"/>
    </row>
    <row r="131" spans="1:12" s="52" customFormat="1" ht="76.5" outlineLevel="1" x14ac:dyDescent="0.2">
      <c r="A131" s="394" t="s">
        <v>204</v>
      </c>
      <c r="B131" s="352" t="s">
        <v>206</v>
      </c>
      <c r="C131" s="337" t="s">
        <v>916</v>
      </c>
      <c r="D131" s="354" t="s">
        <v>32</v>
      </c>
      <c r="E131" s="330">
        <v>400</v>
      </c>
      <c r="F131" s="355">
        <v>0</v>
      </c>
      <c r="G131" s="355">
        <v>0</v>
      </c>
      <c r="H131" s="355">
        <v>0</v>
      </c>
      <c r="I131" s="323">
        <f t="shared" ref="I131" si="33">SUM(F131:H131)*E131</f>
        <v>0</v>
      </c>
      <c r="J131" s="325" t="s">
        <v>30</v>
      </c>
      <c r="K131" s="325"/>
      <c r="L131" s="163"/>
    </row>
    <row r="132" spans="1:12" s="52" customFormat="1" ht="29.45" customHeight="1" x14ac:dyDescent="0.2">
      <c r="A132" s="356" t="s">
        <v>13</v>
      </c>
      <c r="B132" s="365" t="s">
        <v>207</v>
      </c>
      <c r="C132" s="365"/>
      <c r="D132" s="362"/>
      <c r="E132" s="358"/>
      <c r="F132" s="322"/>
      <c r="G132" s="322"/>
      <c r="H132" s="322"/>
      <c r="I132" s="324">
        <f>SUM(I133:I135)</f>
        <v>0</v>
      </c>
      <c r="J132" s="325"/>
      <c r="K132" s="325"/>
      <c r="L132" s="163"/>
    </row>
    <row r="133" spans="1:12" s="52" customFormat="1" ht="83.45" customHeight="1" outlineLevel="1" x14ac:dyDescent="0.2">
      <c r="A133" s="326" t="s">
        <v>208</v>
      </c>
      <c r="B133" s="352" t="s">
        <v>211</v>
      </c>
      <c r="C133" s="353" t="s">
        <v>640</v>
      </c>
      <c r="D133" s="363" t="s">
        <v>43</v>
      </c>
      <c r="E133" s="330">
        <v>50</v>
      </c>
      <c r="F133" s="355">
        <v>0</v>
      </c>
      <c r="G133" s="355">
        <v>0</v>
      </c>
      <c r="H133" s="355">
        <v>0</v>
      </c>
      <c r="I133" s="332">
        <f>SUM(F133:H133)*E133</f>
        <v>0</v>
      </c>
      <c r="J133" s="398" t="s">
        <v>73</v>
      </c>
      <c r="K133" s="398"/>
      <c r="L133" s="165"/>
    </row>
    <row r="134" spans="1:12" s="52" customFormat="1" ht="55.7" customHeight="1" outlineLevel="1" x14ac:dyDescent="0.2">
      <c r="A134" s="326" t="s">
        <v>209</v>
      </c>
      <c r="B134" s="325" t="s">
        <v>212</v>
      </c>
      <c r="C134" s="353" t="s">
        <v>917</v>
      </c>
      <c r="D134" s="354" t="s">
        <v>32</v>
      </c>
      <c r="E134" s="330">
        <v>260</v>
      </c>
      <c r="F134" s="331">
        <v>0</v>
      </c>
      <c r="G134" s="331">
        <v>0</v>
      </c>
      <c r="H134" s="331">
        <v>0</v>
      </c>
      <c r="I134" s="332">
        <f t="shared" ref="I134" si="34">SUM(F134:H134)*E134</f>
        <v>0</v>
      </c>
      <c r="J134" s="325" t="s">
        <v>30</v>
      </c>
      <c r="K134" s="325"/>
      <c r="L134" s="163"/>
    </row>
    <row r="135" spans="1:12" s="52" customFormat="1" ht="42" customHeight="1" outlineLevel="1" x14ac:dyDescent="0.2">
      <c r="A135" s="326" t="s">
        <v>210</v>
      </c>
      <c r="B135" s="352" t="s">
        <v>213</v>
      </c>
      <c r="C135" s="353" t="s">
        <v>214</v>
      </c>
      <c r="D135" s="354" t="s">
        <v>87</v>
      </c>
      <c r="E135" s="330">
        <v>40</v>
      </c>
      <c r="F135" s="355">
        <v>0</v>
      </c>
      <c r="G135" s="332">
        <v>0</v>
      </c>
      <c r="H135" s="399">
        <v>0</v>
      </c>
      <c r="I135" s="332">
        <f>SUM(F135:H135)*E135</f>
        <v>0</v>
      </c>
      <c r="J135" s="325" t="s">
        <v>30</v>
      </c>
      <c r="K135" s="325"/>
      <c r="L135" s="163"/>
    </row>
    <row r="136" spans="1:12" s="57" customFormat="1" ht="29.1" customHeight="1" x14ac:dyDescent="0.2">
      <c r="A136" s="356" t="s">
        <v>14</v>
      </c>
      <c r="B136" s="400" t="s">
        <v>215</v>
      </c>
      <c r="C136" s="401"/>
      <c r="D136" s="354"/>
      <c r="E136" s="358"/>
      <c r="F136" s="322"/>
      <c r="G136" s="322"/>
      <c r="H136" s="402"/>
      <c r="I136" s="324">
        <f>SUM(I137:I144)</f>
        <v>0</v>
      </c>
      <c r="J136" s="325"/>
      <c r="K136" s="325"/>
      <c r="L136" s="163"/>
    </row>
    <row r="137" spans="1:12" s="57" customFormat="1" ht="89.25" x14ac:dyDescent="0.2">
      <c r="A137" s="326" t="s">
        <v>216</v>
      </c>
      <c r="B137" s="352" t="s">
        <v>918</v>
      </c>
      <c r="C137" s="353" t="s">
        <v>643</v>
      </c>
      <c r="D137" s="354" t="s">
        <v>32</v>
      </c>
      <c r="E137" s="330">
        <v>15</v>
      </c>
      <c r="F137" s="355">
        <v>0</v>
      </c>
      <c r="G137" s="355">
        <v>0</v>
      </c>
      <c r="H137" s="355">
        <v>0</v>
      </c>
      <c r="I137" s="323">
        <f t="shared" ref="I137:I138" si="35">SUM(F137:H137)*E137</f>
        <v>0</v>
      </c>
      <c r="J137" s="388" t="s">
        <v>23</v>
      </c>
      <c r="K137" s="388"/>
      <c r="L137" s="163"/>
    </row>
    <row r="138" spans="1:12" s="57" customFormat="1" ht="89.25" x14ac:dyDescent="0.2">
      <c r="A138" s="326" t="s">
        <v>217</v>
      </c>
      <c r="B138" s="352" t="s">
        <v>919</v>
      </c>
      <c r="C138" s="353" t="s">
        <v>642</v>
      </c>
      <c r="D138" s="354" t="s">
        <v>32</v>
      </c>
      <c r="E138" s="330">
        <v>15</v>
      </c>
      <c r="F138" s="355">
        <v>0</v>
      </c>
      <c r="G138" s="355">
        <v>0</v>
      </c>
      <c r="H138" s="355">
        <v>0</v>
      </c>
      <c r="I138" s="323">
        <f t="shared" si="35"/>
        <v>0</v>
      </c>
      <c r="J138" s="388" t="s">
        <v>23</v>
      </c>
      <c r="K138" s="388"/>
      <c r="L138" s="163"/>
    </row>
    <row r="139" spans="1:12" s="57" customFormat="1" ht="165.75" outlineLevel="1" x14ac:dyDescent="0.2">
      <c r="A139" s="326" t="s">
        <v>218</v>
      </c>
      <c r="B139" s="352" t="s">
        <v>920</v>
      </c>
      <c r="C139" s="353" t="s">
        <v>921</v>
      </c>
      <c r="D139" s="354" t="s">
        <v>32</v>
      </c>
      <c r="E139" s="330">
        <v>92</v>
      </c>
      <c r="F139" s="348">
        <v>0</v>
      </c>
      <c r="G139" s="355">
        <v>0</v>
      </c>
      <c r="H139" s="403">
        <v>0</v>
      </c>
      <c r="I139" s="323">
        <f>SUM(F139:H139)*E139</f>
        <v>0</v>
      </c>
      <c r="J139" s="325" t="s">
        <v>30</v>
      </c>
      <c r="K139" s="325"/>
      <c r="L139" s="163"/>
    </row>
    <row r="140" spans="1:12" s="57" customFormat="1" ht="191.25" outlineLevel="1" x14ac:dyDescent="0.2">
      <c r="A140" s="326" t="s">
        <v>219</v>
      </c>
      <c r="B140" s="352" t="s">
        <v>922</v>
      </c>
      <c r="C140" s="353" t="s">
        <v>923</v>
      </c>
      <c r="D140" s="354" t="s">
        <v>32</v>
      </c>
      <c r="E140" s="330">
        <v>100</v>
      </c>
      <c r="F140" s="355">
        <v>0</v>
      </c>
      <c r="G140" s="348">
        <v>0</v>
      </c>
      <c r="H140" s="403">
        <v>0</v>
      </c>
      <c r="I140" s="323">
        <f t="shared" ref="I140:I143" si="36">SUM(F140:H140)*E140</f>
        <v>0</v>
      </c>
      <c r="J140" s="325" t="s">
        <v>30</v>
      </c>
      <c r="K140" s="325"/>
      <c r="L140" s="163"/>
    </row>
    <row r="141" spans="1:12" s="57" customFormat="1" ht="191.25" outlineLevel="1" x14ac:dyDescent="0.2">
      <c r="A141" s="326" t="s">
        <v>782</v>
      </c>
      <c r="B141" s="352" t="s">
        <v>924</v>
      </c>
      <c r="C141" s="337" t="s">
        <v>925</v>
      </c>
      <c r="D141" s="354" t="s">
        <v>32</v>
      </c>
      <c r="E141" s="330">
        <v>262</v>
      </c>
      <c r="F141" s="355">
        <v>0</v>
      </c>
      <c r="G141" s="355">
        <v>0</v>
      </c>
      <c r="H141" s="355">
        <v>0</v>
      </c>
      <c r="I141" s="323">
        <f t="shared" si="36"/>
        <v>0</v>
      </c>
      <c r="J141" s="325" t="s">
        <v>30</v>
      </c>
      <c r="K141" s="325"/>
      <c r="L141" s="163"/>
    </row>
    <row r="142" spans="1:12" s="57" customFormat="1" ht="191.25" outlineLevel="1" x14ac:dyDescent="0.2">
      <c r="A142" s="326" t="s">
        <v>220</v>
      </c>
      <c r="B142" s="327" t="s">
        <v>926</v>
      </c>
      <c r="C142" s="327" t="s">
        <v>927</v>
      </c>
      <c r="D142" s="354" t="s">
        <v>32</v>
      </c>
      <c r="E142" s="330">
        <v>147</v>
      </c>
      <c r="F142" s="355">
        <v>0</v>
      </c>
      <c r="G142" s="355">
        <v>0</v>
      </c>
      <c r="H142" s="403">
        <v>0</v>
      </c>
      <c r="I142" s="323">
        <f t="shared" si="36"/>
        <v>0</v>
      </c>
      <c r="J142" s="325" t="s">
        <v>30</v>
      </c>
      <c r="K142" s="325"/>
      <c r="L142" s="163"/>
    </row>
    <row r="143" spans="1:12" s="57" customFormat="1" ht="51" outlineLevel="1" x14ac:dyDescent="0.2">
      <c r="A143" s="326" t="s">
        <v>221</v>
      </c>
      <c r="B143" s="327" t="s">
        <v>644</v>
      </c>
      <c r="C143" s="337" t="s">
        <v>928</v>
      </c>
      <c r="D143" s="354" t="s">
        <v>50</v>
      </c>
      <c r="E143" s="330">
        <v>1</v>
      </c>
      <c r="F143" s="355">
        <v>0</v>
      </c>
      <c r="G143" s="355">
        <v>0</v>
      </c>
      <c r="H143" s="355">
        <v>0</v>
      </c>
      <c r="I143" s="323">
        <f t="shared" si="36"/>
        <v>0</v>
      </c>
      <c r="J143" s="325" t="s">
        <v>30</v>
      </c>
      <c r="K143" s="325"/>
      <c r="L143" s="163"/>
    </row>
    <row r="144" spans="1:12" s="57" customFormat="1" ht="51" outlineLevel="1" x14ac:dyDescent="0.2">
      <c r="A144" s="326" t="s">
        <v>222</v>
      </c>
      <c r="B144" s="327" t="s">
        <v>223</v>
      </c>
      <c r="C144" s="337" t="s">
        <v>645</v>
      </c>
      <c r="D144" s="317" t="s">
        <v>50</v>
      </c>
      <c r="E144" s="330">
        <v>1</v>
      </c>
      <c r="F144" s="355">
        <v>0</v>
      </c>
      <c r="G144" s="355">
        <v>0</v>
      </c>
      <c r="H144" s="332">
        <v>0</v>
      </c>
      <c r="I144" s="323">
        <f t="shared" ref="I144" si="37">SUM(F144:H144)*E144</f>
        <v>0</v>
      </c>
      <c r="J144" s="325" t="s">
        <v>30</v>
      </c>
      <c r="K144" s="325"/>
      <c r="L144" s="163"/>
    </row>
    <row r="145" spans="1:12" s="157" customFormat="1" ht="30.75" customHeight="1" x14ac:dyDescent="0.2">
      <c r="A145" s="404" t="s">
        <v>15</v>
      </c>
      <c r="B145" s="405" t="s">
        <v>232</v>
      </c>
      <c r="C145" s="406"/>
      <c r="D145" s="317"/>
      <c r="E145" s="407"/>
      <c r="F145" s="408"/>
      <c r="G145" s="366"/>
      <c r="H145" s="366"/>
      <c r="I145" s="409">
        <f>SUM(I146:I154)</f>
        <v>0</v>
      </c>
      <c r="J145" s="410" t="s">
        <v>233</v>
      </c>
      <c r="K145" s="410"/>
      <c r="L145" s="167"/>
    </row>
    <row r="146" spans="1:12" s="157" customFormat="1" ht="38.25" outlineLevel="1" x14ac:dyDescent="0.2">
      <c r="A146" s="411" t="s">
        <v>224</v>
      </c>
      <c r="B146" s="412" t="s">
        <v>929</v>
      </c>
      <c r="C146" s="350" t="s">
        <v>930</v>
      </c>
      <c r="D146" s="363" t="s">
        <v>50</v>
      </c>
      <c r="E146" s="330">
        <v>1</v>
      </c>
      <c r="F146" s="355">
        <v>0</v>
      </c>
      <c r="G146" s="355">
        <v>0</v>
      </c>
      <c r="H146" s="355">
        <v>0</v>
      </c>
      <c r="I146" s="335">
        <f t="shared" ref="I146:I154" si="38">SUM(F146:H146)*E146</f>
        <v>0</v>
      </c>
      <c r="J146" s="327" t="s">
        <v>225</v>
      </c>
      <c r="K146" s="325" t="s">
        <v>226</v>
      </c>
      <c r="L146" s="164"/>
    </row>
    <row r="147" spans="1:12" s="157" customFormat="1" ht="63.75" outlineLevel="1" x14ac:dyDescent="0.2">
      <c r="A147" s="411" t="s">
        <v>227</v>
      </c>
      <c r="B147" s="349" t="s">
        <v>234</v>
      </c>
      <c r="C147" s="413" t="s">
        <v>235</v>
      </c>
      <c r="D147" s="363" t="s">
        <v>50</v>
      </c>
      <c r="E147" s="330">
        <v>1</v>
      </c>
      <c r="F147" s="355">
        <v>0</v>
      </c>
      <c r="G147" s="355">
        <v>0</v>
      </c>
      <c r="H147" s="355">
        <v>0</v>
      </c>
      <c r="I147" s="335">
        <f t="shared" si="38"/>
        <v>0</v>
      </c>
      <c r="J147" s="327" t="s">
        <v>23</v>
      </c>
      <c r="K147" s="327"/>
      <c r="L147" s="164"/>
    </row>
    <row r="148" spans="1:12" s="157" customFormat="1" ht="30" customHeight="1" outlineLevel="1" x14ac:dyDescent="0.2">
      <c r="A148" s="411" t="s">
        <v>228</v>
      </c>
      <c r="B148" s="414" t="s">
        <v>236</v>
      </c>
      <c r="C148" s="350" t="s">
        <v>237</v>
      </c>
      <c r="D148" s="363" t="s">
        <v>50</v>
      </c>
      <c r="E148" s="330">
        <v>1</v>
      </c>
      <c r="F148" s="355">
        <v>0</v>
      </c>
      <c r="G148" s="355">
        <v>0</v>
      </c>
      <c r="H148" s="355">
        <v>0</v>
      </c>
      <c r="I148" s="335">
        <f t="shared" si="38"/>
        <v>0</v>
      </c>
      <c r="J148" s="415" t="s">
        <v>23</v>
      </c>
      <c r="K148" s="415"/>
      <c r="L148" s="164"/>
    </row>
    <row r="149" spans="1:12" s="157" customFormat="1" ht="48.6" customHeight="1" outlineLevel="1" x14ac:dyDescent="0.2">
      <c r="A149" s="411" t="s">
        <v>229</v>
      </c>
      <c r="B149" s="415" t="s">
        <v>238</v>
      </c>
      <c r="C149" s="337" t="s">
        <v>931</v>
      </c>
      <c r="D149" s="317" t="s">
        <v>43</v>
      </c>
      <c r="E149" s="330">
        <v>375</v>
      </c>
      <c r="F149" s="355">
        <v>0</v>
      </c>
      <c r="G149" s="332">
        <v>0</v>
      </c>
      <c r="H149" s="355">
        <v>0</v>
      </c>
      <c r="I149" s="323">
        <f t="shared" si="38"/>
        <v>0</v>
      </c>
      <c r="J149" s="415" t="s">
        <v>23</v>
      </c>
      <c r="K149" s="415"/>
      <c r="L149" s="164"/>
    </row>
    <row r="150" spans="1:12" s="157" customFormat="1" ht="33" customHeight="1" outlineLevel="1" x14ac:dyDescent="0.2">
      <c r="A150" s="411" t="s">
        <v>230</v>
      </c>
      <c r="B150" s="352" t="s">
        <v>239</v>
      </c>
      <c r="C150" s="337" t="s">
        <v>932</v>
      </c>
      <c r="D150" s="354" t="s">
        <v>838</v>
      </c>
      <c r="E150" s="378">
        <v>2.5</v>
      </c>
      <c r="F150" s="355">
        <v>0</v>
      </c>
      <c r="G150" s="377">
        <v>0</v>
      </c>
      <c r="H150" s="355">
        <v>0</v>
      </c>
      <c r="I150" s="332">
        <f>SUM(F150:H150)*E150</f>
        <v>0</v>
      </c>
      <c r="J150" s="325" t="s">
        <v>30</v>
      </c>
      <c r="K150" s="325"/>
      <c r="L150" s="163"/>
    </row>
    <row r="151" spans="1:12" s="157" customFormat="1" ht="89.25" outlineLevel="1" x14ac:dyDescent="0.2">
      <c r="A151" s="411" t="s">
        <v>231</v>
      </c>
      <c r="B151" s="327" t="s">
        <v>646</v>
      </c>
      <c r="C151" s="337" t="s">
        <v>933</v>
      </c>
      <c r="D151" s="317" t="s">
        <v>43</v>
      </c>
      <c r="E151" s="378">
        <v>5.6</v>
      </c>
      <c r="F151" s="344">
        <v>0</v>
      </c>
      <c r="G151" s="355">
        <v>0</v>
      </c>
      <c r="H151" s="355">
        <v>0</v>
      </c>
      <c r="I151" s="323">
        <f t="shared" si="38"/>
        <v>0</v>
      </c>
      <c r="J151" s="327" t="s">
        <v>30</v>
      </c>
      <c r="K151" s="327"/>
      <c r="L151" s="164"/>
    </row>
    <row r="152" spans="1:12" s="157" customFormat="1" ht="63" customHeight="1" outlineLevel="1" x14ac:dyDescent="0.2">
      <c r="A152" s="411" t="s">
        <v>783</v>
      </c>
      <c r="B152" s="327" t="s">
        <v>240</v>
      </c>
      <c r="C152" s="337" t="s">
        <v>241</v>
      </c>
      <c r="D152" s="317" t="s">
        <v>50</v>
      </c>
      <c r="E152" s="330">
        <v>1</v>
      </c>
      <c r="F152" s="344">
        <v>0</v>
      </c>
      <c r="G152" s="355">
        <v>0</v>
      </c>
      <c r="H152" s="355">
        <v>0</v>
      </c>
      <c r="I152" s="323">
        <f t="shared" si="38"/>
        <v>0</v>
      </c>
      <c r="J152" s="416" t="s">
        <v>30</v>
      </c>
      <c r="K152" s="416"/>
      <c r="L152" s="166"/>
    </row>
    <row r="153" spans="1:12" s="157" customFormat="1" ht="63" customHeight="1" outlineLevel="1" x14ac:dyDescent="0.2">
      <c r="A153" s="411" t="s">
        <v>784</v>
      </c>
      <c r="B153" s="352" t="s">
        <v>934</v>
      </c>
      <c r="C153" s="353" t="s">
        <v>935</v>
      </c>
      <c r="D153" s="354" t="s">
        <v>95</v>
      </c>
      <c r="E153" s="330">
        <v>40</v>
      </c>
      <c r="F153" s="331">
        <v>0</v>
      </c>
      <c r="G153" s="331">
        <v>0</v>
      </c>
      <c r="H153" s="331">
        <v>0</v>
      </c>
      <c r="I153" s="332">
        <f t="shared" ref="I153" si="39">SUM(F153:H153)*E153</f>
        <v>0</v>
      </c>
      <c r="J153" s="325" t="s">
        <v>30</v>
      </c>
      <c r="K153" s="325"/>
      <c r="L153" s="163"/>
    </row>
    <row r="154" spans="1:12" s="157" customFormat="1" ht="60" customHeight="1" outlineLevel="1" x14ac:dyDescent="0.2">
      <c r="A154" s="411" t="s">
        <v>785</v>
      </c>
      <c r="B154" s="417" t="s">
        <v>936</v>
      </c>
      <c r="C154" s="337" t="s">
        <v>937</v>
      </c>
      <c r="D154" s="317" t="s">
        <v>43</v>
      </c>
      <c r="E154" s="330">
        <v>310</v>
      </c>
      <c r="F154" s="355">
        <v>0</v>
      </c>
      <c r="G154" s="332">
        <v>0</v>
      </c>
      <c r="H154" s="355">
        <v>0</v>
      </c>
      <c r="I154" s="323">
        <f t="shared" si="38"/>
        <v>0</v>
      </c>
      <c r="J154" s="416" t="s">
        <v>23</v>
      </c>
      <c r="K154" s="416"/>
      <c r="L154" s="166"/>
    </row>
    <row r="155" spans="1:12" s="57" customFormat="1" ht="27.6" customHeight="1" x14ac:dyDescent="0.2">
      <c r="A155" s="356" t="s">
        <v>16</v>
      </c>
      <c r="B155" s="400" t="s">
        <v>938</v>
      </c>
      <c r="C155" s="401"/>
      <c r="D155" s="320"/>
      <c r="E155" s="358"/>
      <c r="F155" s="322"/>
      <c r="G155" s="322"/>
      <c r="H155" s="322"/>
      <c r="I155" s="324">
        <f>SUM(I156:I170)</f>
        <v>0</v>
      </c>
      <c r="J155" s="418"/>
      <c r="K155" s="418"/>
      <c r="L155" s="163"/>
    </row>
    <row r="156" spans="1:12" s="57" customFormat="1" ht="102" outlineLevel="1" x14ac:dyDescent="0.2">
      <c r="A156" s="326" t="s">
        <v>242</v>
      </c>
      <c r="B156" s="349" t="s">
        <v>798</v>
      </c>
      <c r="C156" s="350" t="s">
        <v>756</v>
      </c>
      <c r="D156" s="354" t="s">
        <v>50</v>
      </c>
      <c r="E156" s="419">
        <v>1</v>
      </c>
      <c r="F156" s="420">
        <v>0</v>
      </c>
      <c r="G156" s="420">
        <v>0</v>
      </c>
      <c r="H156" s="421">
        <v>0</v>
      </c>
      <c r="I156" s="422">
        <f>SUM(F156:H156)*E156</f>
        <v>0</v>
      </c>
      <c r="J156" s="418" t="s">
        <v>30</v>
      </c>
      <c r="K156" s="418"/>
      <c r="L156" s="163"/>
    </row>
    <row r="157" spans="1:12" s="57" customFormat="1" ht="105.6" customHeight="1" outlineLevel="1" x14ac:dyDescent="0.2">
      <c r="A157" s="326" t="s">
        <v>243</v>
      </c>
      <c r="B157" s="352" t="s">
        <v>244</v>
      </c>
      <c r="C157" s="353" t="s">
        <v>939</v>
      </c>
      <c r="D157" s="354" t="s">
        <v>72</v>
      </c>
      <c r="E157" s="330">
        <v>300</v>
      </c>
      <c r="F157" s="331">
        <v>0</v>
      </c>
      <c r="G157" s="331">
        <v>0</v>
      </c>
      <c r="H157" s="331">
        <v>0</v>
      </c>
      <c r="I157" s="323">
        <f t="shared" ref="I157" si="40">SUM(F157:H157)*E157</f>
        <v>0</v>
      </c>
      <c r="J157" s="325" t="s">
        <v>30</v>
      </c>
      <c r="K157" s="325"/>
      <c r="L157" s="163"/>
    </row>
    <row r="158" spans="1:12" s="57" customFormat="1" ht="101.1" customHeight="1" outlineLevel="1" x14ac:dyDescent="0.2">
      <c r="A158" s="326" t="s">
        <v>245</v>
      </c>
      <c r="B158" s="352" t="s">
        <v>246</v>
      </c>
      <c r="C158" s="353" t="s">
        <v>247</v>
      </c>
      <c r="D158" s="354" t="s">
        <v>50</v>
      </c>
      <c r="E158" s="330">
        <v>3</v>
      </c>
      <c r="F158" s="355">
        <v>0</v>
      </c>
      <c r="G158" s="355">
        <v>0</v>
      </c>
      <c r="H158" s="332">
        <v>0</v>
      </c>
      <c r="I158" s="323">
        <f t="shared" ref="I158:I160" si="41">SUM(F158:H158)*E158</f>
        <v>0</v>
      </c>
      <c r="J158" s="325" t="s">
        <v>30</v>
      </c>
      <c r="K158" s="325"/>
      <c r="L158" s="163"/>
    </row>
    <row r="159" spans="1:12" s="57" customFormat="1" ht="42" customHeight="1" outlineLevel="1" x14ac:dyDescent="0.2">
      <c r="A159" s="326" t="s">
        <v>248</v>
      </c>
      <c r="B159" s="352" t="s">
        <v>249</v>
      </c>
      <c r="C159" s="353" t="s">
        <v>250</v>
      </c>
      <c r="D159" s="354" t="s">
        <v>27</v>
      </c>
      <c r="E159" s="330">
        <v>2</v>
      </c>
      <c r="F159" s="355">
        <v>0</v>
      </c>
      <c r="G159" s="332">
        <v>0</v>
      </c>
      <c r="H159" s="355">
        <v>0</v>
      </c>
      <c r="I159" s="323">
        <f t="shared" si="41"/>
        <v>0</v>
      </c>
      <c r="J159" s="325" t="s">
        <v>30</v>
      </c>
      <c r="K159" s="325"/>
      <c r="L159" s="163"/>
    </row>
    <row r="160" spans="1:12" s="57" customFormat="1" ht="216.75" outlineLevel="1" x14ac:dyDescent="0.2">
      <c r="A160" s="326" t="s">
        <v>251</v>
      </c>
      <c r="B160" s="352" t="s">
        <v>252</v>
      </c>
      <c r="C160" s="353" t="s">
        <v>940</v>
      </c>
      <c r="D160" s="354" t="s">
        <v>72</v>
      </c>
      <c r="E160" s="330">
        <v>730</v>
      </c>
      <c r="F160" s="355">
        <v>0</v>
      </c>
      <c r="G160" s="355">
        <v>0</v>
      </c>
      <c r="H160" s="355">
        <v>0</v>
      </c>
      <c r="I160" s="323">
        <f t="shared" si="41"/>
        <v>0</v>
      </c>
      <c r="J160" s="325" t="s">
        <v>30</v>
      </c>
      <c r="K160" s="325"/>
      <c r="L160" s="163"/>
    </row>
    <row r="161" spans="1:12" s="57" customFormat="1" ht="201.6" customHeight="1" outlineLevel="1" x14ac:dyDescent="0.2">
      <c r="A161" s="326" t="s">
        <v>253</v>
      </c>
      <c r="B161" s="327" t="s">
        <v>254</v>
      </c>
      <c r="C161" s="337" t="s">
        <v>941</v>
      </c>
      <c r="D161" s="354" t="s">
        <v>72</v>
      </c>
      <c r="E161" s="330">
        <v>860</v>
      </c>
      <c r="F161" s="355">
        <v>0</v>
      </c>
      <c r="G161" s="355">
        <v>0</v>
      </c>
      <c r="H161" s="355">
        <v>0</v>
      </c>
      <c r="I161" s="323">
        <f t="shared" ref="I161:I166" si="42">SUM(F161:H161)*E161</f>
        <v>0</v>
      </c>
      <c r="J161" s="325" t="s">
        <v>30</v>
      </c>
      <c r="K161" s="325"/>
      <c r="L161" s="163"/>
    </row>
    <row r="162" spans="1:12" s="57" customFormat="1" ht="76.5" outlineLevel="1" x14ac:dyDescent="0.2">
      <c r="A162" s="326" t="s">
        <v>255</v>
      </c>
      <c r="B162" s="352" t="s">
        <v>256</v>
      </c>
      <c r="C162" s="353" t="s">
        <v>942</v>
      </c>
      <c r="D162" s="354" t="s">
        <v>72</v>
      </c>
      <c r="E162" s="330">
        <v>1680</v>
      </c>
      <c r="F162" s="355">
        <v>0</v>
      </c>
      <c r="G162" s="355">
        <v>0</v>
      </c>
      <c r="H162" s="355">
        <v>0</v>
      </c>
      <c r="I162" s="323">
        <f t="shared" si="42"/>
        <v>0</v>
      </c>
      <c r="J162" s="325"/>
      <c r="K162" s="325"/>
      <c r="L162" s="163"/>
    </row>
    <row r="163" spans="1:12" s="57" customFormat="1" ht="89.25" outlineLevel="1" x14ac:dyDescent="0.2">
      <c r="A163" s="326" t="s">
        <v>257</v>
      </c>
      <c r="B163" s="327" t="s">
        <v>943</v>
      </c>
      <c r="C163" s="337" t="s">
        <v>944</v>
      </c>
      <c r="D163" s="354" t="s">
        <v>50</v>
      </c>
      <c r="E163" s="330">
        <v>16</v>
      </c>
      <c r="F163" s="355">
        <v>0</v>
      </c>
      <c r="G163" s="355">
        <v>0</v>
      </c>
      <c r="H163" s="355">
        <v>0</v>
      </c>
      <c r="I163" s="323">
        <f t="shared" si="42"/>
        <v>0</v>
      </c>
      <c r="J163" s="325" t="s">
        <v>30</v>
      </c>
      <c r="K163" s="325"/>
      <c r="L163" s="163"/>
    </row>
    <row r="164" spans="1:12" s="57" customFormat="1" ht="76.5" outlineLevel="1" x14ac:dyDescent="0.2">
      <c r="A164" s="326" t="s">
        <v>258</v>
      </c>
      <c r="B164" s="327" t="s">
        <v>945</v>
      </c>
      <c r="C164" s="337" t="s">
        <v>946</v>
      </c>
      <c r="D164" s="354" t="s">
        <v>50</v>
      </c>
      <c r="E164" s="330">
        <v>26</v>
      </c>
      <c r="F164" s="355">
        <v>0</v>
      </c>
      <c r="G164" s="355">
        <v>0</v>
      </c>
      <c r="H164" s="355">
        <v>0</v>
      </c>
      <c r="I164" s="323">
        <f t="shared" si="42"/>
        <v>0</v>
      </c>
      <c r="J164" s="325" t="s">
        <v>30</v>
      </c>
      <c r="K164" s="388"/>
      <c r="L164" s="163"/>
    </row>
    <row r="165" spans="1:12" s="57" customFormat="1" ht="76.5" outlineLevel="1" x14ac:dyDescent="0.2">
      <c r="A165" s="326" t="s">
        <v>259</v>
      </c>
      <c r="B165" s="327" t="s">
        <v>947</v>
      </c>
      <c r="C165" s="337" t="s">
        <v>948</v>
      </c>
      <c r="D165" s="354" t="s">
        <v>50</v>
      </c>
      <c r="E165" s="330">
        <v>4</v>
      </c>
      <c r="F165" s="355">
        <v>0</v>
      </c>
      <c r="G165" s="355">
        <v>0</v>
      </c>
      <c r="H165" s="355">
        <v>0</v>
      </c>
      <c r="I165" s="323">
        <f t="shared" si="42"/>
        <v>0</v>
      </c>
      <c r="J165" s="325" t="s">
        <v>30</v>
      </c>
      <c r="K165" s="388"/>
      <c r="L165" s="163"/>
    </row>
    <row r="166" spans="1:12" s="57" customFormat="1" ht="76.5" outlineLevel="1" x14ac:dyDescent="0.2">
      <c r="A166" s="326" t="s">
        <v>260</v>
      </c>
      <c r="B166" s="327" t="s">
        <v>949</v>
      </c>
      <c r="C166" s="337" t="s">
        <v>950</v>
      </c>
      <c r="D166" s="354" t="s">
        <v>50</v>
      </c>
      <c r="E166" s="330">
        <v>42</v>
      </c>
      <c r="F166" s="355">
        <v>0</v>
      </c>
      <c r="G166" s="355">
        <v>0</v>
      </c>
      <c r="H166" s="355">
        <v>0</v>
      </c>
      <c r="I166" s="323">
        <f t="shared" si="42"/>
        <v>0</v>
      </c>
      <c r="J166" s="325" t="s">
        <v>30</v>
      </c>
      <c r="K166" s="388"/>
      <c r="L166" s="163"/>
    </row>
    <row r="167" spans="1:12" s="57" customFormat="1" ht="63.75" outlineLevel="1" x14ac:dyDescent="0.2">
      <c r="A167" s="326" t="s">
        <v>261</v>
      </c>
      <c r="B167" s="352" t="s">
        <v>951</v>
      </c>
      <c r="C167" s="353" t="s">
        <v>952</v>
      </c>
      <c r="D167" s="354" t="s">
        <v>72</v>
      </c>
      <c r="E167" s="330">
        <v>350</v>
      </c>
      <c r="F167" s="355">
        <v>0</v>
      </c>
      <c r="G167" s="355">
        <v>0</v>
      </c>
      <c r="H167" s="355">
        <v>0</v>
      </c>
      <c r="I167" s="323">
        <f t="shared" ref="I167:I170" si="43">SUM(F167:H167)*E167</f>
        <v>0</v>
      </c>
      <c r="J167" s="325" t="s">
        <v>30</v>
      </c>
      <c r="K167" s="325"/>
      <c r="L167" s="163"/>
    </row>
    <row r="168" spans="1:12" s="57" customFormat="1" ht="102" outlineLevel="1" x14ac:dyDescent="0.2">
      <c r="A168" s="326" t="s">
        <v>786</v>
      </c>
      <c r="B168" s="352" t="s">
        <v>657</v>
      </c>
      <c r="C168" s="353" t="s">
        <v>953</v>
      </c>
      <c r="D168" s="354" t="s">
        <v>32</v>
      </c>
      <c r="E168" s="330">
        <v>975</v>
      </c>
      <c r="F168" s="355">
        <v>0</v>
      </c>
      <c r="G168" s="355">
        <v>0</v>
      </c>
      <c r="H168" s="355">
        <v>0</v>
      </c>
      <c r="I168" s="323">
        <f t="shared" si="43"/>
        <v>0</v>
      </c>
      <c r="J168" s="325" t="s">
        <v>30</v>
      </c>
      <c r="K168" s="325"/>
      <c r="L168" s="163"/>
    </row>
    <row r="169" spans="1:12" s="57" customFormat="1" ht="44.45" customHeight="1" outlineLevel="1" x14ac:dyDescent="0.2">
      <c r="A169" s="326" t="s">
        <v>787</v>
      </c>
      <c r="B169" s="352" t="s">
        <v>954</v>
      </c>
      <c r="C169" s="353" t="s">
        <v>955</v>
      </c>
      <c r="D169" s="317" t="s">
        <v>27</v>
      </c>
      <c r="E169" s="330">
        <v>2</v>
      </c>
      <c r="F169" s="355">
        <v>0</v>
      </c>
      <c r="G169" s="355">
        <v>0</v>
      </c>
      <c r="H169" s="355">
        <v>0</v>
      </c>
      <c r="I169" s="323">
        <f t="shared" si="43"/>
        <v>0</v>
      </c>
      <c r="J169" s="337" t="s">
        <v>30</v>
      </c>
      <c r="K169" s="337"/>
      <c r="L169" s="168"/>
    </row>
    <row r="170" spans="1:12" s="57" customFormat="1" ht="56.1" customHeight="1" outlineLevel="1" x14ac:dyDescent="0.2">
      <c r="A170" s="326" t="s">
        <v>799</v>
      </c>
      <c r="B170" s="352" t="s">
        <v>262</v>
      </c>
      <c r="C170" s="353" t="s">
        <v>956</v>
      </c>
      <c r="D170" s="354" t="s">
        <v>50</v>
      </c>
      <c r="E170" s="330">
        <v>1</v>
      </c>
      <c r="F170" s="355">
        <v>0</v>
      </c>
      <c r="G170" s="355">
        <v>0</v>
      </c>
      <c r="H170" s="355">
        <v>0</v>
      </c>
      <c r="I170" s="323">
        <f t="shared" si="43"/>
        <v>0</v>
      </c>
      <c r="J170" s="325" t="s">
        <v>30</v>
      </c>
      <c r="K170" s="325"/>
      <c r="L170" s="163"/>
    </row>
    <row r="171" spans="1:12" s="57" customFormat="1" ht="30" customHeight="1" x14ac:dyDescent="0.2">
      <c r="A171" s="356" t="s">
        <v>17</v>
      </c>
      <c r="B171" s="365" t="s">
        <v>265</v>
      </c>
      <c r="C171" s="365"/>
      <c r="D171" s="362"/>
      <c r="E171" s="358"/>
      <c r="F171" s="322"/>
      <c r="G171" s="322"/>
      <c r="H171" s="322"/>
      <c r="I171" s="324">
        <f>SUM(I172:I172)</f>
        <v>0</v>
      </c>
      <c r="J171" s="325" t="s">
        <v>264</v>
      </c>
      <c r="K171" s="325"/>
      <c r="L171" s="163"/>
    </row>
    <row r="172" spans="1:12" s="57" customFormat="1" ht="38.25" outlineLevel="1" x14ac:dyDescent="0.2">
      <c r="A172" s="326" t="s">
        <v>263</v>
      </c>
      <c r="B172" s="352" t="s">
        <v>266</v>
      </c>
      <c r="C172" s="353" t="s">
        <v>669</v>
      </c>
      <c r="D172" s="354" t="s">
        <v>43</v>
      </c>
      <c r="E172" s="330">
        <v>45</v>
      </c>
      <c r="F172" s="355">
        <v>0</v>
      </c>
      <c r="G172" s="355">
        <v>0</v>
      </c>
      <c r="H172" s="355">
        <v>0</v>
      </c>
      <c r="I172" s="323">
        <f>SUM(F172:H172)*E172</f>
        <v>0</v>
      </c>
      <c r="J172" s="325" t="s">
        <v>30</v>
      </c>
      <c r="K172" s="325"/>
      <c r="L172" s="163"/>
    </row>
    <row r="173" spans="1:12" s="54" customFormat="1" ht="18" customHeight="1" x14ac:dyDescent="0.2">
      <c r="A173" s="356" t="s">
        <v>18</v>
      </c>
      <c r="B173" s="400" t="s">
        <v>267</v>
      </c>
      <c r="C173" s="401"/>
      <c r="D173" s="354"/>
      <c r="E173" s="330"/>
      <c r="F173" s="423"/>
      <c r="G173" s="423"/>
      <c r="H173" s="423"/>
      <c r="I173" s="323"/>
      <c r="J173" s="325"/>
      <c r="K173" s="325"/>
      <c r="L173" s="163"/>
    </row>
    <row r="174" spans="1:12" s="54" customFormat="1" ht="20.45" customHeight="1" x14ac:dyDescent="0.2">
      <c r="A174" s="356" t="s">
        <v>268</v>
      </c>
      <c r="B174" s="400" t="s">
        <v>269</v>
      </c>
      <c r="C174" s="401"/>
      <c r="D174" s="424"/>
      <c r="E174" s="358"/>
      <c r="F174" s="322"/>
      <c r="G174" s="322"/>
      <c r="H174" s="322"/>
      <c r="I174" s="324">
        <f>SUM(I175:I183)</f>
        <v>0</v>
      </c>
      <c r="J174" s="325"/>
      <c r="K174" s="325"/>
      <c r="L174" s="163"/>
    </row>
    <row r="175" spans="1:12" s="54" customFormat="1" ht="113.25" x14ac:dyDescent="0.2">
      <c r="A175" s="326" t="s">
        <v>270</v>
      </c>
      <c r="B175" s="425" t="s">
        <v>957</v>
      </c>
      <c r="C175" s="426" t="s">
        <v>958</v>
      </c>
      <c r="D175" s="427" t="s">
        <v>43</v>
      </c>
      <c r="E175" s="428">
        <v>2520</v>
      </c>
      <c r="F175" s="429">
        <v>0</v>
      </c>
      <c r="G175" s="429">
        <v>0</v>
      </c>
      <c r="H175" s="430">
        <v>0</v>
      </c>
      <c r="I175" s="431">
        <f t="shared" ref="I175:I183" si="44">SUM(F175:H175)*E175</f>
        <v>0</v>
      </c>
      <c r="J175" s="432" t="s">
        <v>30</v>
      </c>
      <c r="K175" s="388"/>
      <c r="L175" s="163"/>
    </row>
    <row r="176" spans="1:12" s="54" customFormat="1" ht="135.94999999999999" customHeight="1" x14ac:dyDescent="0.2">
      <c r="A176" s="326" t="s">
        <v>272</v>
      </c>
      <c r="B176" s="425" t="s">
        <v>959</v>
      </c>
      <c r="C176" s="426" t="s">
        <v>960</v>
      </c>
      <c r="D176" s="427" t="s">
        <v>43</v>
      </c>
      <c r="E176" s="428">
        <v>890</v>
      </c>
      <c r="F176" s="429">
        <v>0</v>
      </c>
      <c r="G176" s="429">
        <f>G175</f>
        <v>0</v>
      </c>
      <c r="H176" s="430">
        <v>0</v>
      </c>
      <c r="I176" s="431">
        <f t="shared" si="44"/>
        <v>0</v>
      </c>
      <c r="J176" s="432" t="s">
        <v>30</v>
      </c>
      <c r="K176" s="388"/>
      <c r="L176" s="163"/>
    </row>
    <row r="177" spans="1:12" s="54" customFormat="1" ht="38.25" x14ac:dyDescent="0.2">
      <c r="A177" s="326" t="s">
        <v>274</v>
      </c>
      <c r="B177" s="425" t="s">
        <v>757</v>
      </c>
      <c r="C177" s="433" t="s">
        <v>961</v>
      </c>
      <c r="D177" s="434" t="s">
        <v>43</v>
      </c>
      <c r="E177" s="428">
        <v>1100</v>
      </c>
      <c r="F177" s="429">
        <v>0</v>
      </c>
      <c r="G177" s="429">
        <v>0</v>
      </c>
      <c r="H177" s="429">
        <v>0</v>
      </c>
      <c r="I177" s="431">
        <f t="shared" si="44"/>
        <v>0</v>
      </c>
      <c r="J177" s="432" t="s">
        <v>30</v>
      </c>
      <c r="K177" s="432"/>
      <c r="L177" s="163"/>
    </row>
    <row r="178" spans="1:12" s="57" customFormat="1" ht="64.5" customHeight="1" outlineLevel="1" x14ac:dyDescent="0.2">
      <c r="A178" s="326" t="s">
        <v>276</v>
      </c>
      <c r="B178" s="425" t="s">
        <v>271</v>
      </c>
      <c r="C178" s="435" t="s">
        <v>962</v>
      </c>
      <c r="D178" s="436" t="s">
        <v>43</v>
      </c>
      <c r="E178" s="428">
        <v>950</v>
      </c>
      <c r="F178" s="429">
        <v>0</v>
      </c>
      <c r="G178" s="430">
        <v>0</v>
      </c>
      <c r="H178" s="429">
        <v>0</v>
      </c>
      <c r="I178" s="431">
        <f t="shared" si="44"/>
        <v>0</v>
      </c>
      <c r="J178" s="432" t="s">
        <v>30</v>
      </c>
      <c r="K178" s="432"/>
      <c r="L178" s="163"/>
    </row>
    <row r="179" spans="1:12" s="57" customFormat="1" ht="95.1" customHeight="1" outlineLevel="1" x14ac:dyDescent="0.2">
      <c r="A179" s="326" t="s">
        <v>279</v>
      </c>
      <c r="B179" s="352" t="s">
        <v>273</v>
      </c>
      <c r="C179" s="353" t="s">
        <v>963</v>
      </c>
      <c r="D179" s="354" t="s">
        <v>43</v>
      </c>
      <c r="E179" s="330">
        <v>250</v>
      </c>
      <c r="F179" s="355">
        <v>0</v>
      </c>
      <c r="G179" s="355">
        <v>0</v>
      </c>
      <c r="H179" s="355">
        <v>0</v>
      </c>
      <c r="I179" s="323">
        <f t="shared" si="44"/>
        <v>0</v>
      </c>
      <c r="J179" s="327" t="s">
        <v>30</v>
      </c>
      <c r="K179" s="327"/>
      <c r="L179" s="164"/>
    </row>
    <row r="180" spans="1:12" s="57" customFormat="1" ht="51" customHeight="1" outlineLevel="1" x14ac:dyDescent="0.2">
      <c r="A180" s="326" t="s">
        <v>282</v>
      </c>
      <c r="B180" s="352" t="s">
        <v>275</v>
      </c>
      <c r="C180" s="353" t="s">
        <v>964</v>
      </c>
      <c r="D180" s="354" t="s">
        <v>29</v>
      </c>
      <c r="E180" s="330">
        <v>4020</v>
      </c>
      <c r="F180" s="355">
        <v>0</v>
      </c>
      <c r="G180" s="332">
        <v>0</v>
      </c>
      <c r="H180" s="332">
        <v>0</v>
      </c>
      <c r="I180" s="323">
        <f t="shared" si="44"/>
        <v>0</v>
      </c>
      <c r="J180" s="325" t="s">
        <v>30</v>
      </c>
      <c r="K180" s="325"/>
      <c r="L180" s="163"/>
    </row>
    <row r="181" spans="1:12" s="57" customFormat="1" ht="44.25" customHeight="1" outlineLevel="1" x14ac:dyDescent="0.2">
      <c r="A181" s="326" t="s">
        <v>788</v>
      </c>
      <c r="B181" s="352" t="s">
        <v>277</v>
      </c>
      <c r="C181" s="353" t="s">
        <v>278</v>
      </c>
      <c r="D181" s="354" t="s">
        <v>43</v>
      </c>
      <c r="E181" s="330">
        <v>100</v>
      </c>
      <c r="F181" s="355">
        <v>0</v>
      </c>
      <c r="G181" s="355">
        <v>0</v>
      </c>
      <c r="H181" s="355">
        <v>0</v>
      </c>
      <c r="I181" s="323">
        <f t="shared" si="44"/>
        <v>0</v>
      </c>
      <c r="J181" s="325" t="s">
        <v>30</v>
      </c>
      <c r="K181" s="325"/>
      <c r="L181" s="163"/>
    </row>
    <row r="182" spans="1:12" s="57" customFormat="1" ht="33" customHeight="1" outlineLevel="1" x14ac:dyDescent="0.2">
      <c r="A182" s="326" t="s">
        <v>789</v>
      </c>
      <c r="B182" s="352" t="s">
        <v>280</v>
      </c>
      <c r="C182" s="353" t="s">
        <v>281</v>
      </c>
      <c r="D182" s="354" t="s">
        <v>50</v>
      </c>
      <c r="E182" s="330">
        <v>5</v>
      </c>
      <c r="F182" s="355">
        <v>0</v>
      </c>
      <c r="G182" s="331">
        <v>0</v>
      </c>
      <c r="H182" s="355">
        <v>0</v>
      </c>
      <c r="I182" s="323">
        <f t="shared" si="44"/>
        <v>0</v>
      </c>
      <c r="J182" s="325" t="s">
        <v>30</v>
      </c>
      <c r="K182" s="325"/>
      <c r="L182" s="163"/>
    </row>
    <row r="183" spans="1:12" s="57" customFormat="1" ht="89.25" outlineLevel="1" x14ac:dyDescent="0.2">
      <c r="A183" s="326" t="s">
        <v>790</v>
      </c>
      <c r="B183" s="383" t="s">
        <v>729</v>
      </c>
      <c r="C183" s="384" t="s">
        <v>965</v>
      </c>
      <c r="D183" s="385" t="s">
        <v>29</v>
      </c>
      <c r="E183" s="386">
        <v>960</v>
      </c>
      <c r="F183" s="437">
        <v>0</v>
      </c>
      <c r="G183" s="438">
        <v>0</v>
      </c>
      <c r="H183" s="437">
        <v>0</v>
      </c>
      <c r="I183" s="323">
        <f t="shared" si="44"/>
        <v>0</v>
      </c>
      <c r="J183" s="325" t="s">
        <v>30</v>
      </c>
      <c r="K183" s="388"/>
      <c r="L183" s="163"/>
    </row>
    <row r="184" spans="1:12" s="57" customFormat="1" ht="20.45" customHeight="1" x14ac:dyDescent="0.2">
      <c r="A184" s="356" t="s">
        <v>283</v>
      </c>
      <c r="B184" s="439" t="s">
        <v>284</v>
      </c>
      <c r="C184" s="440"/>
      <c r="D184" s="354"/>
      <c r="E184" s="358"/>
      <c r="F184" s="322"/>
      <c r="G184" s="322"/>
      <c r="H184" s="322"/>
      <c r="I184" s="324">
        <f>SUM(I185:I186)</f>
        <v>0</v>
      </c>
      <c r="J184" s="325"/>
      <c r="K184" s="325"/>
      <c r="L184" s="163"/>
    </row>
    <row r="185" spans="1:12" s="57" customFormat="1" ht="102" outlineLevel="1" x14ac:dyDescent="0.2">
      <c r="A185" s="326" t="s">
        <v>285</v>
      </c>
      <c r="B185" s="352" t="s">
        <v>286</v>
      </c>
      <c r="C185" s="353" t="s">
        <v>726</v>
      </c>
      <c r="D185" s="354" t="s">
        <v>29</v>
      </c>
      <c r="E185" s="330">
        <v>2275</v>
      </c>
      <c r="F185" s="355">
        <v>0</v>
      </c>
      <c r="G185" s="332">
        <v>0</v>
      </c>
      <c r="H185" s="355">
        <v>0</v>
      </c>
      <c r="I185" s="323">
        <f>SUM(F185:H185)*E185</f>
        <v>0</v>
      </c>
      <c r="J185" s="325" t="s">
        <v>30</v>
      </c>
      <c r="K185" s="325"/>
      <c r="L185" s="163"/>
    </row>
    <row r="186" spans="1:12" s="57" customFormat="1" ht="108" customHeight="1" outlineLevel="1" x14ac:dyDescent="0.2">
      <c r="A186" s="326" t="s">
        <v>287</v>
      </c>
      <c r="B186" s="352" t="s">
        <v>725</v>
      </c>
      <c r="C186" s="353" t="s">
        <v>727</v>
      </c>
      <c r="D186" s="354" t="s">
        <v>29</v>
      </c>
      <c r="E186" s="330">
        <v>2085</v>
      </c>
      <c r="F186" s="355">
        <v>0</v>
      </c>
      <c r="G186" s="332">
        <v>0</v>
      </c>
      <c r="H186" s="355">
        <v>0</v>
      </c>
      <c r="I186" s="323">
        <f>SUM(F186:H186)*E186</f>
        <v>0</v>
      </c>
      <c r="J186" s="325" t="s">
        <v>30</v>
      </c>
      <c r="K186" s="325"/>
      <c r="L186" s="163"/>
    </row>
    <row r="187" spans="1:12" s="57" customFormat="1" ht="43.35" customHeight="1" x14ac:dyDescent="0.2">
      <c r="A187" s="356" t="s">
        <v>288</v>
      </c>
      <c r="B187" s="441" t="s">
        <v>289</v>
      </c>
      <c r="C187" s="442">
        <f>786</f>
        <v>786</v>
      </c>
      <c r="D187" s="424"/>
      <c r="E187" s="358"/>
      <c r="F187" s="322"/>
      <c r="G187" s="322"/>
      <c r="H187" s="322"/>
      <c r="I187" s="324">
        <f>SUM(I188:I193)</f>
        <v>0</v>
      </c>
      <c r="J187" s="325"/>
      <c r="K187" s="325"/>
      <c r="L187" s="163"/>
    </row>
    <row r="188" spans="1:12" s="57" customFormat="1" ht="63.75" outlineLevel="1" x14ac:dyDescent="0.2">
      <c r="A188" s="326" t="s">
        <v>290</v>
      </c>
      <c r="B188" s="352" t="s">
        <v>291</v>
      </c>
      <c r="C188" s="353" t="s">
        <v>758</v>
      </c>
      <c r="D188" s="354" t="s">
        <v>32</v>
      </c>
      <c r="E188" s="330">
        <v>180</v>
      </c>
      <c r="F188" s="331">
        <v>0</v>
      </c>
      <c r="G188" s="331">
        <v>0</v>
      </c>
      <c r="H188" s="331">
        <v>0</v>
      </c>
      <c r="I188" s="323">
        <f t="shared" ref="I188:I193" si="45">SUM(F188:H188)*E188</f>
        <v>0</v>
      </c>
      <c r="J188" s="325" t="s">
        <v>30</v>
      </c>
      <c r="K188" s="325"/>
      <c r="L188" s="163"/>
    </row>
    <row r="189" spans="1:12" s="57" customFormat="1" ht="36.6" customHeight="1" outlineLevel="1" x14ac:dyDescent="0.2">
      <c r="A189" s="326" t="s">
        <v>292</v>
      </c>
      <c r="B189" s="352" t="s">
        <v>293</v>
      </c>
      <c r="C189" s="353" t="s">
        <v>966</v>
      </c>
      <c r="D189" s="443" t="s">
        <v>43</v>
      </c>
      <c r="E189" s="330">
        <f>C187*0.15</f>
        <v>117.89999999999999</v>
      </c>
      <c r="F189" s="331">
        <v>0</v>
      </c>
      <c r="G189" s="331">
        <v>0</v>
      </c>
      <c r="H189" s="331">
        <v>0</v>
      </c>
      <c r="I189" s="323">
        <f>SUM(F189:H189)*E189</f>
        <v>0</v>
      </c>
      <c r="J189" s="325" t="s">
        <v>30</v>
      </c>
      <c r="K189" s="325"/>
      <c r="L189" s="163"/>
    </row>
    <row r="190" spans="1:12" s="57" customFormat="1" ht="38.1" customHeight="1" outlineLevel="1" x14ac:dyDescent="0.2">
      <c r="A190" s="326" t="s">
        <v>294</v>
      </c>
      <c r="B190" s="352" t="s">
        <v>295</v>
      </c>
      <c r="C190" s="353" t="s">
        <v>966</v>
      </c>
      <c r="D190" s="354" t="s">
        <v>43</v>
      </c>
      <c r="E190" s="330">
        <f>C187*0.33</f>
        <v>259.38</v>
      </c>
      <c r="F190" s="331">
        <v>0</v>
      </c>
      <c r="G190" s="331">
        <v>0</v>
      </c>
      <c r="H190" s="331">
        <v>0</v>
      </c>
      <c r="I190" s="323">
        <f t="shared" si="45"/>
        <v>0</v>
      </c>
      <c r="J190" s="325" t="s">
        <v>30</v>
      </c>
      <c r="K190" s="325"/>
      <c r="L190" s="163"/>
    </row>
    <row r="191" spans="1:12" s="57" customFormat="1" ht="59.1" customHeight="1" outlineLevel="1" x14ac:dyDescent="0.2">
      <c r="A191" s="326" t="s">
        <v>296</v>
      </c>
      <c r="B191" s="352" t="s">
        <v>658</v>
      </c>
      <c r="C191" s="353" t="s">
        <v>966</v>
      </c>
      <c r="D191" s="354" t="s">
        <v>967</v>
      </c>
      <c r="E191" s="330">
        <f>C187</f>
        <v>786</v>
      </c>
      <c r="F191" s="331">
        <v>0</v>
      </c>
      <c r="G191" s="331">
        <v>0</v>
      </c>
      <c r="H191" s="331">
        <v>0</v>
      </c>
      <c r="I191" s="323">
        <f t="shared" ref="I191:I192" si="46">SUM(F191:H191)*E191</f>
        <v>0</v>
      </c>
      <c r="J191" s="325" t="s">
        <v>30</v>
      </c>
      <c r="K191" s="325"/>
      <c r="L191" s="163"/>
    </row>
    <row r="192" spans="1:12" s="57" customFormat="1" ht="54" customHeight="1" outlineLevel="1" x14ac:dyDescent="0.2">
      <c r="A192" s="326" t="s">
        <v>297</v>
      </c>
      <c r="B192" s="352" t="s">
        <v>659</v>
      </c>
      <c r="C192" s="353" t="s">
        <v>966</v>
      </c>
      <c r="D192" s="354" t="s">
        <v>967</v>
      </c>
      <c r="E192" s="330">
        <f>C187</f>
        <v>786</v>
      </c>
      <c r="F192" s="331">
        <v>0</v>
      </c>
      <c r="G192" s="331">
        <v>0</v>
      </c>
      <c r="H192" s="331">
        <v>0</v>
      </c>
      <c r="I192" s="323">
        <f t="shared" si="46"/>
        <v>0</v>
      </c>
      <c r="J192" s="325" t="s">
        <v>30</v>
      </c>
      <c r="K192" s="325"/>
      <c r="L192" s="163"/>
    </row>
    <row r="193" spans="1:12" s="57" customFormat="1" ht="57.6" customHeight="1" outlineLevel="1" x14ac:dyDescent="0.2">
      <c r="A193" s="326" t="s">
        <v>298</v>
      </c>
      <c r="B193" s="352" t="s">
        <v>660</v>
      </c>
      <c r="C193" s="353" t="s">
        <v>966</v>
      </c>
      <c r="D193" s="354" t="s">
        <v>967</v>
      </c>
      <c r="E193" s="330">
        <f>C187</f>
        <v>786</v>
      </c>
      <c r="F193" s="331">
        <v>0</v>
      </c>
      <c r="G193" s="331">
        <v>0</v>
      </c>
      <c r="H193" s="331">
        <v>0</v>
      </c>
      <c r="I193" s="323">
        <f t="shared" si="45"/>
        <v>0</v>
      </c>
      <c r="J193" s="325" t="s">
        <v>30</v>
      </c>
      <c r="K193" s="325"/>
      <c r="L193" s="163"/>
    </row>
    <row r="194" spans="1:12" s="57" customFormat="1" ht="31.5" customHeight="1" x14ac:dyDescent="0.2">
      <c r="A194" s="356" t="s">
        <v>299</v>
      </c>
      <c r="B194" s="444" t="s">
        <v>661</v>
      </c>
      <c r="C194" s="442">
        <f>3075</f>
        <v>3075</v>
      </c>
      <c r="D194" s="445">
        <f>I194/C194</f>
        <v>0</v>
      </c>
      <c r="E194" s="358"/>
      <c r="F194" s="322"/>
      <c r="G194" s="322"/>
      <c r="H194" s="402"/>
      <c r="I194" s="324">
        <f>SUM(I195:I202)</f>
        <v>0</v>
      </c>
      <c r="J194" s="325"/>
      <c r="K194" s="325"/>
      <c r="L194" s="163"/>
    </row>
    <row r="195" spans="1:12" s="57" customFormat="1" ht="39.6" customHeight="1" outlineLevel="1" x14ac:dyDescent="0.2">
      <c r="A195" s="326" t="s">
        <v>300</v>
      </c>
      <c r="B195" s="352" t="s">
        <v>293</v>
      </c>
      <c r="C195" s="353" t="s">
        <v>968</v>
      </c>
      <c r="D195" s="354" t="s">
        <v>43</v>
      </c>
      <c r="E195" s="330">
        <f>C194*0.15</f>
        <v>461.25</v>
      </c>
      <c r="F195" s="355">
        <v>0</v>
      </c>
      <c r="G195" s="355">
        <v>0</v>
      </c>
      <c r="H195" s="403">
        <v>0</v>
      </c>
      <c r="I195" s="323">
        <f>SUM(F195:H195)*E195</f>
        <v>0</v>
      </c>
      <c r="J195" s="325" t="s">
        <v>30</v>
      </c>
      <c r="K195" s="325"/>
      <c r="L195" s="163"/>
    </row>
    <row r="196" spans="1:12" s="57" customFormat="1" ht="42.6" customHeight="1" outlineLevel="1" x14ac:dyDescent="0.2">
      <c r="A196" s="326" t="s">
        <v>301</v>
      </c>
      <c r="B196" s="352" t="s">
        <v>302</v>
      </c>
      <c r="C196" s="353" t="s">
        <v>968</v>
      </c>
      <c r="D196" s="354" t="s">
        <v>43</v>
      </c>
      <c r="E196" s="330">
        <f>C194*0.15</f>
        <v>461.25</v>
      </c>
      <c r="F196" s="355">
        <v>0</v>
      </c>
      <c r="G196" s="355">
        <v>0</v>
      </c>
      <c r="H196" s="403">
        <v>0</v>
      </c>
      <c r="I196" s="323">
        <f t="shared" ref="I196:I202" si="47">SUM(F196:H196)*E196</f>
        <v>0</v>
      </c>
      <c r="J196" s="325" t="s">
        <v>30</v>
      </c>
      <c r="K196" s="325"/>
      <c r="L196" s="163"/>
    </row>
    <row r="197" spans="1:12" s="57" customFormat="1" ht="41.1" customHeight="1" outlineLevel="1" x14ac:dyDescent="0.2">
      <c r="A197" s="326" t="s">
        <v>303</v>
      </c>
      <c r="B197" s="352" t="s">
        <v>304</v>
      </c>
      <c r="C197" s="353" t="s">
        <v>968</v>
      </c>
      <c r="D197" s="354" t="s">
        <v>29</v>
      </c>
      <c r="E197" s="330">
        <f>C194</f>
        <v>3075</v>
      </c>
      <c r="F197" s="355">
        <v>0</v>
      </c>
      <c r="G197" s="355">
        <v>0</v>
      </c>
      <c r="H197" s="399">
        <v>0</v>
      </c>
      <c r="I197" s="323">
        <f t="shared" si="47"/>
        <v>0</v>
      </c>
      <c r="J197" s="325" t="s">
        <v>30</v>
      </c>
      <c r="K197" s="325"/>
      <c r="L197" s="163"/>
    </row>
    <row r="198" spans="1:12" s="57" customFormat="1" ht="45" customHeight="1" outlineLevel="1" x14ac:dyDescent="0.2">
      <c r="A198" s="326" t="s">
        <v>305</v>
      </c>
      <c r="B198" s="352" t="s">
        <v>759</v>
      </c>
      <c r="C198" s="353" t="s">
        <v>969</v>
      </c>
      <c r="D198" s="354" t="s">
        <v>29</v>
      </c>
      <c r="E198" s="330">
        <f>C194</f>
        <v>3075</v>
      </c>
      <c r="F198" s="355">
        <v>0</v>
      </c>
      <c r="G198" s="355">
        <v>0</v>
      </c>
      <c r="H198" s="403">
        <v>0</v>
      </c>
      <c r="I198" s="323">
        <f t="shared" si="47"/>
        <v>0</v>
      </c>
      <c r="J198" s="325" t="s">
        <v>30</v>
      </c>
      <c r="K198" s="325"/>
      <c r="L198" s="163"/>
    </row>
    <row r="199" spans="1:12" s="57" customFormat="1" ht="42.75" customHeight="1" outlineLevel="1" x14ac:dyDescent="0.2">
      <c r="A199" s="326" t="s">
        <v>306</v>
      </c>
      <c r="B199" s="336" t="s">
        <v>760</v>
      </c>
      <c r="C199" s="353" t="s">
        <v>968</v>
      </c>
      <c r="D199" s="354" t="s">
        <v>43</v>
      </c>
      <c r="E199" s="330">
        <f>C194*0.15</f>
        <v>461.25</v>
      </c>
      <c r="F199" s="355">
        <v>0</v>
      </c>
      <c r="G199" s="355">
        <v>0</v>
      </c>
      <c r="H199" s="403">
        <v>0</v>
      </c>
      <c r="I199" s="323">
        <f t="shared" si="47"/>
        <v>0</v>
      </c>
      <c r="J199" s="325" t="s">
        <v>30</v>
      </c>
      <c r="K199" s="325"/>
      <c r="L199" s="163"/>
    </row>
    <row r="200" spans="1:12" s="57" customFormat="1" ht="43.5" customHeight="1" outlineLevel="1" x14ac:dyDescent="0.2">
      <c r="A200" s="326" t="s">
        <v>308</v>
      </c>
      <c r="B200" s="446" t="s">
        <v>307</v>
      </c>
      <c r="C200" s="353" t="s">
        <v>968</v>
      </c>
      <c r="D200" s="354" t="s">
        <v>43</v>
      </c>
      <c r="E200" s="330">
        <f>C194*0.04</f>
        <v>123</v>
      </c>
      <c r="F200" s="332">
        <v>0</v>
      </c>
      <c r="G200" s="355">
        <v>0</v>
      </c>
      <c r="H200" s="403">
        <v>0</v>
      </c>
      <c r="I200" s="323">
        <f t="shared" si="47"/>
        <v>0</v>
      </c>
      <c r="J200" s="325" t="s">
        <v>30</v>
      </c>
      <c r="K200" s="325"/>
      <c r="L200" s="163"/>
    </row>
    <row r="201" spans="1:12" s="57" customFormat="1" ht="42.75" customHeight="1" outlineLevel="1" x14ac:dyDescent="0.2">
      <c r="A201" s="326" t="s">
        <v>310</v>
      </c>
      <c r="B201" s="336" t="s">
        <v>309</v>
      </c>
      <c r="C201" s="353" t="s">
        <v>970</v>
      </c>
      <c r="D201" s="354" t="s">
        <v>29</v>
      </c>
      <c r="E201" s="330">
        <f>C194</f>
        <v>3075</v>
      </c>
      <c r="F201" s="332">
        <v>0</v>
      </c>
      <c r="G201" s="355">
        <v>0</v>
      </c>
      <c r="H201" s="403">
        <v>0</v>
      </c>
      <c r="I201" s="323">
        <f t="shared" si="47"/>
        <v>0</v>
      </c>
      <c r="J201" s="325" t="s">
        <v>30</v>
      </c>
      <c r="K201" s="325"/>
      <c r="L201" s="163"/>
    </row>
    <row r="202" spans="1:12" s="57" customFormat="1" ht="45" customHeight="1" outlineLevel="1" x14ac:dyDescent="0.2">
      <c r="A202" s="326" t="s">
        <v>791</v>
      </c>
      <c r="B202" s="352" t="s">
        <v>311</v>
      </c>
      <c r="C202" s="353" t="s">
        <v>968</v>
      </c>
      <c r="D202" s="354" t="s">
        <v>855</v>
      </c>
      <c r="E202" s="330">
        <f>C194</f>
        <v>3075</v>
      </c>
      <c r="F202" s="355">
        <v>0</v>
      </c>
      <c r="G202" s="332">
        <v>0</v>
      </c>
      <c r="H202" s="403">
        <v>0</v>
      </c>
      <c r="I202" s="323">
        <f t="shared" si="47"/>
        <v>0</v>
      </c>
      <c r="J202" s="325" t="s">
        <v>30</v>
      </c>
      <c r="K202" s="325"/>
      <c r="L202" s="163"/>
    </row>
    <row r="203" spans="1:12" s="57" customFormat="1" ht="30.75" customHeight="1" x14ac:dyDescent="0.2">
      <c r="A203" s="356" t="s">
        <v>312</v>
      </c>
      <c r="B203" s="444" t="s">
        <v>662</v>
      </c>
      <c r="C203" s="447">
        <v>160</v>
      </c>
      <c r="D203" s="424" t="s">
        <v>313</v>
      </c>
      <c r="E203" s="358">
        <f>I203/C203</f>
        <v>0</v>
      </c>
      <c r="F203" s="322"/>
      <c r="G203" s="322"/>
      <c r="H203" s="402"/>
      <c r="I203" s="324">
        <f>SUM(I204:I211)</f>
        <v>0</v>
      </c>
      <c r="J203" s="325"/>
      <c r="K203" s="325"/>
      <c r="L203" s="163"/>
    </row>
    <row r="204" spans="1:12" s="57" customFormat="1" ht="32.450000000000003" customHeight="1" outlineLevel="1" x14ac:dyDescent="0.2">
      <c r="A204" s="326" t="s">
        <v>314</v>
      </c>
      <c r="B204" s="352" t="s">
        <v>293</v>
      </c>
      <c r="C204" s="353" t="s">
        <v>969</v>
      </c>
      <c r="D204" s="354" t="s">
        <v>43</v>
      </c>
      <c r="E204" s="330">
        <f>C203*0.15</f>
        <v>24</v>
      </c>
      <c r="F204" s="355">
        <v>0</v>
      </c>
      <c r="G204" s="355">
        <v>0</v>
      </c>
      <c r="H204" s="403">
        <v>0</v>
      </c>
      <c r="I204" s="323">
        <f>SUM(F204:H204)*E204</f>
        <v>0</v>
      </c>
      <c r="J204" s="325" t="s">
        <v>30</v>
      </c>
      <c r="K204" s="325"/>
      <c r="L204" s="163"/>
    </row>
    <row r="205" spans="1:12" s="57" customFormat="1" ht="45" customHeight="1" outlineLevel="1" x14ac:dyDescent="0.2">
      <c r="A205" s="326" t="s">
        <v>315</v>
      </c>
      <c r="B205" s="352" t="s">
        <v>663</v>
      </c>
      <c r="C205" s="353" t="s">
        <v>969</v>
      </c>
      <c r="D205" s="354" t="s">
        <v>43</v>
      </c>
      <c r="E205" s="330">
        <f>C203*0.45</f>
        <v>72</v>
      </c>
      <c r="F205" s="355">
        <v>0</v>
      </c>
      <c r="G205" s="355">
        <v>0</v>
      </c>
      <c r="H205" s="403">
        <v>0</v>
      </c>
      <c r="I205" s="323">
        <f t="shared" ref="I205:I211" si="48">SUM(F205:H205)*E205</f>
        <v>0</v>
      </c>
      <c r="J205" s="325" t="s">
        <v>30</v>
      </c>
      <c r="K205" s="325"/>
      <c r="L205" s="163"/>
    </row>
    <row r="206" spans="1:12" s="57" customFormat="1" ht="41.1" customHeight="1" outlineLevel="1" x14ac:dyDescent="0.2">
      <c r="A206" s="326" t="s">
        <v>316</v>
      </c>
      <c r="B206" s="352" t="s">
        <v>304</v>
      </c>
      <c r="C206" s="353" t="s">
        <v>969</v>
      </c>
      <c r="D206" s="354" t="s">
        <v>29</v>
      </c>
      <c r="E206" s="330">
        <f>C203</f>
        <v>160</v>
      </c>
      <c r="F206" s="355">
        <v>0</v>
      </c>
      <c r="G206" s="355">
        <v>0</v>
      </c>
      <c r="H206" s="399">
        <v>0</v>
      </c>
      <c r="I206" s="323">
        <f t="shared" ref="I206" si="49">SUM(F206:H206)*E206</f>
        <v>0</v>
      </c>
      <c r="J206" s="325" t="s">
        <v>30</v>
      </c>
      <c r="K206" s="325"/>
      <c r="L206" s="163"/>
    </row>
    <row r="207" spans="1:12" s="57" customFormat="1" ht="45" customHeight="1" outlineLevel="1" x14ac:dyDescent="0.2">
      <c r="A207" s="326" t="s">
        <v>317</v>
      </c>
      <c r="B207" s="352" t="s">
        <v>318</v>
      </c>
      <c r="C207" s="353" t="s">
        <v>969</v>
      </c>
      <c r="D207" s="354" t="s">
        <v>29</v>
      </c>
      <c r="E207" s="330">
        <f>C203</f>
        <v>160</v>
      </c>
      <c r="F207" s="355">
        <v>0</v>
      </c>
      <c r="G207" s="355">
        <v>0</v>
      </c>
      <c r="H207" s="403">
        <v>0</v>
      </c>
      <c r="I207" s="323">
        <f t="shared" si="48"/>
        <v>0</v>
      </c>
      <c r="J207" s="325" t="s">
        <v>30</v>
      </c>
      <c r="K207" s="325"/>
      <c r="L207" s="163"/>
    </row>
    <row r="208" spans="1:12" s="57" customFormat="1" ht="33.6" customHeight="1" outlineLevel="1" x14ac:dyDescent="0.2">
      <c r="A208" s="326" t="s">
        <v>319</v>
      </c>
      <c r="B208" s="352" t="s">
        <v>664</v>
      </c>
      <c r="C208" s="353" t="s">
        <v>969</v>
      </c>
      <c r="D208" s="354" t="s">
        <v>43</v>
      </c>
      <c r="E208" s="330">
        <f>C203*0.2</f>
        <v>32</v>
      </c>
      <c r="F208" s="355">
        <v>0</v>
      </c>
      <c r="G208" s="355">
        <v>0</v>
      </c>
      <c r="H208" s="403">
        <v>0</v>
      </c>
      <c r="I208" s="323">
        <f t="shared" si="48"/>
        <v>0</v>
      </c>
      <c r="J208" s="325" t="s">
        <v>30</v>
      </c>
      <c r="K208" s="325"/>
      <c r="L208" s="163"/>
    </row>
    <row r="209" spans="1:12" s="57" customFormat="1" ht="44.1" customHeight="1" outlineLevel="1" x14ac:dyDescent="0.2">
      <c r="A209" s="326" t="s">
        <v>320</v>
      </c>
      <c r="B209" s="352" t="s">
        <v>322</v>
      </c>
      <c r="C209" s="353" t="s">
        <v>969</v>
      </c>
      <c r="D209" s="354" t="s">
        <v>43</v>
      </c>
      <c r="E209" s="330">
        <f>C203*0.04</f>
        <v>6.4</v>
      </c>
      <c r="F209" s="332">
        <v>0</v>
      </c>
      <c r="G209" s="355">
        <v>0</v>
      </c>
      <c r="H209" s="403">
        <v>0</v>
      </c>
      <c r="I209" s="323">
        <f t="shared" si="48"/>
        <v>0</v>
      </c>
      <c r="J209" s="325" t="s">
        <v>30</v>
      </c>
      <c r="K209" s="325"/>
      <c r="L209" s="163"/>
    </row>
    <row r="210" spans="1:12" s="57" customFormat="1" ht="48" customHeight="1" outlineLevel="1" x14ac:dyDescent="0.2">
      <c r="A210" s="326" t="s">
        <v>321</v>
      </c>
      <c r="B210" s="336" t="s">
        <v>324</v>
      </c>
      <c r="C210" s="353" t="s">
        <v>971</v>
      </c>
      <c r="D210" s="354" t="s">
        <v>855</v>
      </c>
      <c r="E210" s="330">
        <f>C203</f>
        <v>160</v>
      </c>
      <c r="F210" s="332">
        <v>0</v>
      </c>
      <c r="G210" s="355">
        <v>0</v>
      </c>
      <c r="H210" s="403">
        <v>0</v>
      </c>
      <c r="I210" s="323">
        <f t="shared" si="48"/>
        <v>0</v>
      </c>
      <c r="J210" s="325" t="s">
        <v>30</v>
      </c>
      <c r="K210" s="325"/>
      <c r="L210" s="163"/>
    </row>
    <row r="211" spans="1:12" s="57" customFormat="1" ht="43.5" customHeight="1" outlineLevel="1" x14ac:dyDescent="0.2">
      <c r="A211" s="326" t="s">
        <v>323</v>
      </c>
      <c r="B211" s="352" t="s">
        <v>325</v>
      </c>
      <c r="C211" s="353" t="s">
        <v>969</v>
      </c>
      <c r="D211" s="354" t="s">
        <v>855</v>
      </c>
      <c r="E211" s="330">
        <f>C203</f>
        <v>160</v>
      </c>
      <c r="F211" s="355">
        <v>0</v>
      </c>
      <c r="G211" s="332">
        <v>0</v>
      </c>
      <c r="H211" s="403">
        <v>0</v>
      </c>
      <c r="I211" s="323">
        <f t="shared" si="48"/>
        <v>0</v>
      </c>
      <c r="J211" s="325" t="s">
        <v>30</v>
      </c>
      <c r="K211" s="325"/>
      <c r="L211" s="163"/>
    </row>
    <row r="212" spans="1:12" s="57" customFormat="1" ht="42" customHeight="1" x14ac:dyDescent="0.2">
      <c r="A212" s="356" t="s">
        <v>326</v>
      </c>
      <c r="B212" s="444" t="s">
        <v>665</v>
      </c>
      <c r="C212" s="447">
        <v>545</v>
      </c>
      <c r="D212" s="424" t="s">
        <v>313</v>
      </c>
      <c r="E212" s="358"/>
      <c r="F212" s="322"/>
      <c r="G212" s="322"/>
      <c r="H212" s="402"/>
      <c r="I212" s="324">
        <f>SUM(I213:I217)</f>
        <v>0</v>
      </c>
      <c r="J212" s="325"/>
      <c r="K212" s="325"/>
      <c r="L212" s="163"/>
    </row>
    <row r="213" spans="1:12" s="57" customFormat="1" ht="29.45" customHeight="1" outlineLevel="1" x14ac:dyDescent="0.2">
      <c r="A213" s="326" t="s">
        <v>327</v>
      </c>
      <c r="B213" s="352" t="s">
        <v>328</v>
      </c>
      <c r="C213" s="353" t="s">
        <v>972</v>
      </c>
      <c r="D213" s="354" t="s">
        <v>43</v>
      </c>
      <c r="E213" s="330">
        <f>C212*0.1</f>
        <v>54.5</v>
      </c>
      <c r="F213" s="355">
        <v>0</v>
      </c>
      <c r="G213" s="355">
        <v>0</v>
      </c>
      <c r="H213" s="403">
        <v>0</v>
      </c>
      <c r="I213" s="323">
        <f>SUM(F213:H213)*E213</f>
        <v>0</v>
      </c>
      <c r="J213" s="325" t="s">
        <v>30</v>
      </c>
      <c r="K213" s="325"/>
      <c r="L213" s="163"/>
    </row>
    <row r="214" spans="1:12" s="57" customFormat="1" ht="29.45" customHeight="1" outlineLevel="1" x14ac:dyDescent="0.2">
      <c r="A214" s="326" t="s">
        <v>329</v>
      </c>
      <c r="B214" s="352" t="s">
        <v>330</v>
      </c>
      <c r="C214" s="353" t="s">
        <v>972</v>
      </c>
      <c r="D214" s="354" t="s">
        <v>43</v>
      </c>
      <c r="E214" s="330">
        <f>C212*0.12</f>
        <v>65.399999999999991</v>
      </c>
      <c r="F214" s="355">
        <v>0</v>
      </c>
      <c r="G214" s="355">
        <v>0</v>
      </c>
      <c r="H214" s="403">
        <v>0</v>
      </c>
      <c r="I214" s="323">
        <f>SUM(F214:H214)*E214</f>
        <v>0</v>
      </c>
      <c r="J214" s="325" t="s">
        <v>30</v>
      </c>
      <c r="K214" s="325"/>
      <c r="L214" s="163"/>
    </row>
    <row r="215" spans="1:12" s="57" customFormat="1" ht="45" customHeight="1" outlineLevel="1" x14ac:dyDescent="0.2">
      <c r="A215" s="326" t="s">
        <v>331</v>
      </c>
      <c r="B215" s="352" t="s">
        <v>332</v>
      </c>
      <c r="C215" s="353" t="s">
        <v>972</v>
      </c>
      <c r="D215" s="354" t="s">
        <v>43</v>
      </c>
      <c r="E215" s="330">
        <f>C212*0.04</f>
        <v>21.8</v>
      </c>
      <c r="F215" s="332">
        <v>0</v>
      </c>
      <c r="G215" s="355">
        <v>0</v>
      </c>
      <c r="H215" s="403">
        <v>0</v>
      </c>
      <c r="I215" s="323">
        <f>SUM(F215:H215)*E215</f>
        <v>0</v>
      </c>
      <c r="J215" s="325" t="s">
        <v>30</v>
      </c>
      <c r="K215" s="325"/>
      <c r="L215" s="163"/>
    </row>
    <row r="216" spans="1:12" s="57" customFormat="1" ht="45" customHeight="1" outlineLevel="1" x14ac:dyDescent="0.2">
      <c r="A216" s="326" t="s">
        <v>333</v>
      </c>
      <c r="B216" s="336" t="s">
        <v>334</v>
      </c>
      <c r="C216" s="353" t="s">
        <v>973</v>
      </c>
      <c r="D216" s="354" t="s">
        <v>29</v>
      </c>
      <c r="E216" s="330">
        <f>C212</f>
        <v>545</v>
      </c>
      <c r="F216" s="332">
        <v>0</v>
      </c>
      <c r="G216" s="355">
        <v>0</v>
      </c>
      <c r="H216" s="403">
        <v>0</v>
      </c>
      <c r="I216" s="323">
        <f>SUM(F216:H216)*E216</f>
        <v>0</v>
      </c>
      <c r="J216" s="325" t="s">
        <v>30</v>
      </c>
      <c r="K216" s="325"/>
      <c r="L216" s="163"/>
    </row>
    <row r="217" spans="1:12" s="57" customFormat="1" ht="44.25" customHeight="1" outlineLevel="1" x14ac:dyDescent="0.2">
      <c r="A217" s="326" t="s">
        <v>335</v>
      </c>
      <c r="B217" s="352" t="s">
        <v>311</v>
      </c>
      <c r="C217" s="353" t="s">
        <v>972</v>
      </c>
      <c r="D217" s="354" t="s">
        <v>29</v>
      </c>
      <c r="E217" s="330">
        <f>C212</f>
        <v>545</v>
      </c>
      <c r="F217" s="355">
        <v>0</v>
      </c>
      <c r="G217" s="332">
        <v>0</v>
      </c>
      <c r="H217" s="403">
        <v>0</v>
      </c>
      <c r="I217" s="323">
        <f>SUM(F217:H217)*E217</f>
        <v>0</v>
      </c>
      <c r="J217" s="325" t="s">
        <v>30</v>
      </c>
      <c r="K217" s="325"/>
      <c r="L217" s="163"/>
    </row>
    <row r="218" spans="1:12" s="57" customFormat="1" ht="27.6" customHeight="1" x14ac:dyDescent="0.2">
      <c r="A218" s="356" t="s">
        <v>336</v>
      </c>
      <c r="B218" s="448" t="s">
        <v>337</v>
      </c>
      <c r="C218" s="449"/>
      <c r="D218" s="354"/>
      <c r="E218" s="358"/>
      <c r="F218" s="322"/>
      <c r="G218" s="322"/>
      <c r="H218" s="402"/>
      <c r="I218" s="324">
        <f>SUM(I219:I221)</f>
        <v>0</v>
      </c>
      <c r="J218" s="325"/>
      <c r="K218" s="325"/>
      <c r="L218" s="163"/>
    </row>
    <row r="219" spans="1:12" s="57" customFormat="1" ht="45.6" customHeight="1" outlineLevel="1" x14ac:dyDescent="0.2">
      <c r="A219" s="326" t="s">
        <v>338</v>
      </c>
      <c r="B219" s="352" t="s">
        <v>339</v>
      </c>
      <c r="C219" s="353" t="s">
        <v>340</v>
      </c>
      <c r="D219" s="354" t="s">
        <v>50</v>
      </c>
      <c r="E219" s="330">
        <v>12</v>
      </c>
      <c r="F219" s="355">
        <v>0</v>
      </c>
      <c r="G219" s="355">
        <v>0</v>
      </c>
      <c r="H219" s="403">
        <v>0</v>
      </c>
      <c r="I219" s="323">
        <f>SUM(F219:H219)*E219</f>
        <v>0</v>
      </c>
      <c r="J219" s="325" t="s">
        <v>30</v>
      </c>
      <c r="K219" s="325"/>
      <c r="L219" s="163"/>
    </row>
    <row r="220" spans="1:12" s="57" customFormat="1" ht="74.25" customHeight="1" outlineLevel="1" x14ac:dyDescent="0.2">
      <c r="A220" s="326" t="s">
        <v>341</v>
      </c>
      <c r="B220" s="336" t="s">
        <v>342</v>
      </c>
      <c r="C220" s="353" t="s">
        <v>974</v>
      </c>
      <c r="D220" s="354" t="s">
        <v>32</v>
      </c>
      <c r="E220" s="330">
        <v>620</v>
      </c>
      <c r="F220" s="355">
        <v>0</v>
      </c>
      <c r="G220" s="355">
        <v>0</v>
      </c>
      <c r="H220" s="403">
        <v>0</v>
      </c>
      <c r="I220" s="323">
        <f>SUM(F220:H220)*E220</f>
        <v>0</v>
      </c>
      <c r="J220" s="325" t="s">
        <v>30</v>
      </c>
      <c r="K220" s="325"/>
      <c r="L220" s="163"/>
    </row>
    <row r="221" spans="1:12" s="57" customFormat="1" ht="44.45" customHeight="1" outlineLevel="1" x14ac:dyDescent="0.2">
      <c r="A221" s="326" t="s">
        <v>343</v>
      </c>
      <c r="B221" s="336" t="s">
        <v>344</v>
      </c>
      <c r="C221" s="353" t="s">
        <v>975</v>
      </c>
      <c r="D221" s="354" t="s">
        <v>32</v>
      </c>
      <c r="E221" s="330">
        <v>200</v>
      </c>
      <c r="F221" s="355">
        <v>0</v>
      </c>
      <c r="G221" s="355">
        <v>0</v>
      </c>
      <c r="H221" s="403">
        <v>0</v>
      </c>
      <c r="I221" s="323">
        <f>SUM(F221:H221)*E221</f>
        <v>0</v>
      </c>
      <c r="J221" s="325" t="s">
        <v>30</v>
      </c>
      <c r="K221" s="325"/>
      <c r="L221" s="163"/>
    </row>
    <row r="222" spans="1:12" s="57" customFormat="1" ht="32.1" customHeight="1" x14ac:dyDescent="0.2">
      <c r="A222" s="356" t="s">
        <v>345</v>
      </c>
      <c r="B222" s="400" t="s">
        <v>346</v>
      </c>
      <c r="C222" s="401"/>
      <c r="D222" s="354"/>
      <c r="E222" s="358"/>
      <c r="F222" s="322"/>
      <c r="G222" s="322"/>
      <c r="H222" s="402"/>
      <c r="I222" s="324">
        <f>SUM(I223:I233)</f>
        <v>0</v>
      </c>
      <c r="J222" s="325"/>
      <c r="K222" s="325"/>
      <c r="L222" s="163"/>
    </row>
    <row r="223" spans="1:12" s="57" customFormat="1" ht="77.099999999999994" customHeight="1" outlineLevel="1" x14ac:dyDescent="0.2">
      <c r="A223" s="326" t="s">
        <v>347</v>
      </c>
      <c r="B223" s="352" t="s">
        <v>348</v>
      </c>
      <c r="C223" s="353" t="s">
        <v>976</v>
      </c>
      <c r="D223" s="354" t="s">
        <v>32</v>
      </c>
      <c r="E223" s="330">
        <v>83</v>
      </c>
      <c r="F223" s="355">
        <v>0</v>
      </c>
      <c r="G223" s="355">
        <v>0</v>
      </c>
      <c r="H223" s="403">
        <v>0</v>
      </c>
      <c r="I223" s="323">
        <f>SUM(F223:H223)*E223</f>
        <v>0</v>
      </c>
      <c r="J223" s="325" t="s">
        <v>30</v>
      </c>
      <c r="K223" s="325"/>
      <c r="L223" s="163"/>
    </row>
    <row r="224" spans="1:12" s="57" customFormat="1" ht="76.5" outlineLevel="1" x14ac:dyDescent="0.2">
      <c r="A224" s="326" t="s">
        <v>349</v>
      </c>
      <c r="B224" s="352" t="s">
        <v>977</v>
      </c>
      <c r="C224" s="353" t="s">
        <v>978</v>
      </c>
      <c r="D224" s="317" t="s">
        <v>32</v>
      </c>
      <c r="E224" s="330">
        <v>46.2</v>
      </c>
      <c r="F224" s="355">
        <v>0</v>
      </c>
      <c r="G224" s="355">
        <v>0</v>
      </c>
      <c r="H224" s="403">
        <v>0</v>
      </c>
      <c r="I224" s="323">
        <f t="shared" ref="I224" si="50">SUM(F224:H224)*E224</f>
        <v>0</v>
      </c>
      <c r="J224" s="398" t="s">
        <v>30</v>
      </c>
      <c r="K224" s="398"/>
      <c r="L224" s="165"/>
    </row>
    <row r="225" spans="1:12" s="57" customFormat="1" ht="63.75" outlineLevel="1" x14ac:dyDescent="0.2">
      <c r="A225" s="326" t="s">
        <v>351</v>
      </c>
      <c r="B225" s="352" t="s">
        <v>350</v>
      </c>
      <c r="C225" s="353" t="s">
        <v>979</v>
      </c>
      <c r="D225" s="354" t="s">
        <v>50</v>
      </c>
      <c r="E225" s="330">
        <v>4</v>
      </c>
      <c r="F225" s="355">
        <v>0</v>
      </c>
      <c r="G225" s="355">
        <v>0</v>
      </c>
      <c r="H225" s="403">
        <v>0</v>
      </c>
      <c r="I225" s="323">
        <f t="shared" ref="I225:I233" si="51">SUM(F225:H225)*E225</f>
        <v>0</v>
      </c>
      <c r="J225" s="325" t="s">
        <v>30</v>
      </c>
      <c r="K225" s="325"/>
      <c r="L225" s="163"/>
    </row>
    <row r="226" spans="1:12" s="57" customFormat="1" ht="63.75" outlineLevel="1" x14ac:dyDescent="0.2">
      <c r="A226" s="326" t="s">
        <v>353</v>
      </c>
      <c r="B226" s="352" t="s">
        <v>352</v>
      </c>
      <c r="C226" s="352" t="s">
        <v>980</v>
      </c>
      <c r="D226" s="354" t="s">
        <v>32</v>
      </c>
      <c r="E226" s="330">
        <v>45</v>
      </c>
      <c r="F226" s="355">
        <v>0</v>
      </c>
      <c r="G226" s="355">
        <v>0</v>
      </c>
      <c r="H226" s="331">
        <v>0</v>
      </c>
      <c r="I226" s="323">
        <f t="shared" si="51"/>
        <v>0</v>
      </c>
      <c r="J226" s="325" t="s">
        <v>30</v>
      </c>
      <c r="K226" s="325"/>
      <c r="L226" s="163"/>
    </row>
    <row r="227" spans="1:12" s="57" customFormat="1" ht="63.75" outlineLevel="1" x14ac:dyDescent="0.2">
      <c r="A227" s="326" t="s">
        <v>354</v>
      </c>
      <c r="B227" s="352" t="s">
        <v>981</v>
      </c>
      <c r="C227" s="337" t="s">
        <v>982</v>
      </c>
      <c r="D227" s="354" t="s">
        <v>50</v>
      </c>
      <c r="E227" s="330">
        <v>2</v>
      </c>
      <c r="F227" s="355">
        <v>0</v>
      </c>
      <c r="G227" s="355">
        <v>0</v>
      </c>
      <c r="H227" s="403">
        <v>0</v>
      </c>
      <c r="I227" s="323">
        <f t="shared" si="51"/>
        <v>0</v>
      </c>
      <c r="J227" s="325" t="s">
        <v>30</v>
      </c>
      <c r="K227" s="325"/>
      <c r="L227" s="163"/>
    </row>
    <row r="228" spans="1:12" s="57" customFormat="1" ht="76.5" outlineLevel="1" x14ac:dyDescent="0.2">
      <c r="A228" s="326" t="s">
        <v>355</v>
      </c>
      <c r="B228" s="352" t="s">
        <v>983</v>
      </c>
      <c r="C228" s="337" t="s">
        <v>984</v>
      </c>
      <c r="D228" s="354" t="s">
        <v>50</v>
      </c>
      <c r="E228" s="330">
        <v>1</v>
      </c>
      <c r="F228" s="355">
        <v>0</v>
      </c>
      <c r="G228" s="355">
        <v>0</v>
      </c>
      <c r="H228" s="355">
        <v>0</v>
      </c>
      <c r="I228" s="323">
        <f t="shared" si="51"/>
        <v>0</v>
      </c>
      <c r="J228" s="418" t="s">
        <v>30</v>
      </c>
      <c r="K228" s="418"/>
      <c r="L228" s="163"/>
    </row>
    <row r="229" spans="1:12" s="57" customFormat="1" ht="89.25" outlineLevel="1" x14ac:dyDescent="0.2">
      <c r="A229" s="326" t="s">
        <v>792</v>
      </c>
      <c r="B229" s="352" t="s">
        <v>985</v>
      </c>
      <c r="C229" s="337" t="s">
        <v>986</v>
      </c>
      <c r="D229" s="354" t="s">
        <v>43</v>
      </c>
      <c r="E229" s="378">
        <v>1.4</v>
      </c>
      <c r="F229" s="355">
        <v>0</v>
      </c>
      <c r="G229" s="355">
        <v>0</v>
      </c>
      <c r="H229" s="355">
        <v>0</v>
      </c>
      <c r="I229" s="323">
        <f t="shared" ref="I229" si="52">SUM(F229:H229)*E229</f>
        <v>0</v>
      </c>
      <c r="J229" s="418" t="s">
        <v>30</v>
      </c>
      <c r="K229" s="388"/>
      <c r="L229" s="163"/>
    </row>
    <row r="230" spans="1:12" s="57" customFormat="1" ht="63.75" outlineLevel="1" x14ac:dyDescent="0.2">
      <c r="A230" s="326" t="s">
        <v>793</v>
      </c>
      <c r="B230" s="352" t="s">
        <v>987</v>
      </c>
      <c r="C230" s="337" t="s">
        <v>988</v>
      </c>
      <c r="D230" s="354" t="s">
        <v>43</v>
      </c>
      <c r="E230" s="378">
        <v>3.2</v>
      </c>
      <c r="F230" s="355">
        <v>0</v>
      </c>
      <c r="G230" s="355">
        <v>0</v>
      </c>
      <c r="H230" s="355">
        <v>0</v>
      </c>
      <c r="I230" s="323">
        <f t="shared" ref="I230" si="53">SUM(F230:H230)*E230</f>
        <v>0</v>
      </c>
      <c r="J230" s="418" t="s">
        <v>30</v>
      </c>
      <c r="K230" s="388"/>
      <c r="L230" s="163"/>
    </row>
    <row r="231" spans="1:12" s="57" customFormat="1" ht="63.75" outlineLevel="1" x14ac:dyDescent="0.2">
      <c r="A231" s="326" t="s">
        <v>794</v>
      </c>
      <c r="B231" s="352" t="s">
        <v>989</v>
      </c>
      <c r="C231" s="337" t="s">
        <v>990</v>
      </c>
      <c r="D231" s="354" t="s">
        <v>43</v>
      </c>
      <c r="E231" s="378">
        <v>3.2</v>
      </c>
      <c r="F231" s="355">
        <v>0</v>
      </c>
      <c r="G231" s="355">
        <v>0</v>
      </c>
      <c r="H231" s="355">
        <v>0</v>
      </c>
      <c r="I231" s="323">
        <f t="shared" ref="I231:I232" si="54">SUM(F231:H231)*E231</f>
        <v>0</v>
      </c>
      <c r="J231" s="418" t="s">
        <v>30</v>
      </c>
      <c r="K231" s="388"/>
      <c r="L231" s="163"/>
    </row>
    <row r="232" spans="1:12" s="57" customFormat="1" ht="63.75" outlineLevel="1" x14ac:dyDescent="0.2">
      <c r="A232" s="326" t="s">
        <v>795</v>
      </c>
      <c r="B232" s="352" t="s">
        <v>991</v>
      </c>
      <c r="C232" s="337" t="s">
        <v>992</v>
      </c>
      <c r="D232" s="354" t="s">
        <v>43</v>
      </c>
      <c r="E232" s="378">
        <v>4.3</v>
      </c>
      <c r="F232" s="355">
        <v>0</v>
      </c>
      <c r="G232" s="355">
        <v>0</v>
      </c>
      <c r="H232" s="355">
        <v>0</v>
      </c>
      <c r="I232" s="323">
        <f t="shared" si="54"/>
        <v>0</v>
      </c>
      <c r="J232" s="418" t="s">
        <v>30</v>
      </c>
      <c r="K232" s="388"/>
      <c r="L232" s="163"/>
    </row>
    <row r="233" spans="1:12" s="57" customFormat="1" ht="63.75" outlineLevel="1" x14ac:dyDescent="0.2">
      <c r="A233" s="326" t="s">
        <v>796</v>
      </c>
      <c r="B233" s="352" t="s">
        <v>993</v>
      </c>
      <c r="C233" s="337" t="s">
        <v>994</v>
      </c>
      <c r="D233" s="354" t="s">
        <v>43</v>
      </c>
      <c r="E233" s="378">
        <v>2.4</v>
      </c>
      <c r="F233" s="355">
        <v>0</v>
      </c>
      <c r="G233" s="355">
        <v>0</v>
      </c>
      <c r="H233" s="355">
        <v>0</v>
      </c>
      <c r="I233" s="323">
        <f t="shared" si="51"/>
        <v>0</v>
      </c>
      <c r="J233" s="418" t="s">
        <v>30</v>
      </c>
      <c r="K233" s="418"/>
      <c r="L233" s="163"/>
    </row>
    <row r="234" spans="1:12" s="57" customFormat="1" ht="29.45" customHeight="1" x14ac:dyDescent="0.2">
      <c r="A234" s="356" t="s">
        <v>356</v>
      </c>
      <c r="B234" s="400" t="s">
        <v>357</v>
      </c>
      <c r="C234" s="401"/>
      <c r="D234" s="320"/>
      <c r="E234" s="358"/>
      <c r="F234" s="323"/>
      <c r="G234" s="323"/>
      <c r="H234" s="323"/>
      <c r="I234" s="324">
        <f>SUM(I235:I235)</f>
        <v>0</v>
      </c>
      <c r="J234" s="418"/>
      <c r="K234" s="418"/>
      <c r="L234" s="163"/>
    </row>
    <row r="235" spans="1:12" s="57" customFormat="1" ht="25.5" outlineLevel="1" x14ac:dyDescent="0.2">
      <c r="A235" s="326" t="s">
        <v>358</v>
      </c>
      <c r="B235" s="352" t="s">
        <v>359</v>
      </c>
      <c r="C235" s="353" t="s">
        <v>728</v>
      </c>
      <c r="D235" s="354" t="s">
        <v>29</v>
      </c>
      <c r="E235" s="330">
        <v>4360</v>
      </c>
      <c r="F235" s="355">
        <v>0</v>
      </c>
      <c r="G235" s="355">
        <v>0</v>
      </c>
      <c r="H235" s="355">
        <v>0</v>
      </c>
      <c r="I235" s="323">
        <f>SUM(F235:H235)*E235</f>
        <v>0</v>
      </c>
      <c r="J235" s="418" t="s">
        <v>30</v>
      </c>
      <c r="K235" s="418"/>
      <c r="L235" s="163"/>
    </row>
    <row r="236" spans="1:12" s="57" customFormat="1" ht="25.5" customHeight="1" x14ac:dyDescent="0.2">
      <c r="A236" s="356" t="s">
        <v>360</v>
      </c>
      <c r="B236" s="450" t="s">
        <v>361</v>
      </c>
      <c r="C236" s="451"/>
      <c r="D236" s="320"/>
      <c r="E236" s="452"/>
      <c r="F236" s="322"/>
      <c r="G236" s="322"/>
      <c r="H236" s="322"/>
      <c r="I236" s="359"/>
      <c r="J236" s="418"/>
      <c r="K236" s="418"/>
      <c r="L236" s="163"/>
    </row>
    <row r="237" spans="1:12" s="57" customFormat="1" ht="27.6" customHeight="1" x14ac:dyDescent="0.2">
      <c r="A237" s="356" t="s">
        <v>362</v>
      </c>
      <c r="B237" s="450" t="s">
        <v>363</v>
      </c>
      <c r="C237" s="451"/>
      <c r="D237" s="453"/>
      <c r="E237" s="452"/>
      <c r="F237" s="322"/>
      <c r="G237" s="322"/>
      <c r="H237" s="322"/>
      <c r="I237" s="324">
        <f>SUM(I238:I252)</f>
        <v>1728942.19</v>
      </c>
      <c r="J237" s="418"/>
      <c r="K237" s="418"/>
      <c r="L237" s="163"/>
    </row>
    <row r="238" spans="1:12" s="57" customFormat="1" ht="71.099999999999994" customHeight="1" outlineLevel="1" x14ac:dyDescent="0.2">
      <c r="A238" s="454" t="s">
        <v>364</v>
      </c>
      <c r="B238" s="455" t="s">
        <v>367</v>
      </c>
      <c r="C238" s="456" t="s">
        <v>668</v>
      </c>
      <c r="D238" s="457" t="s">
        <v>365</v>
      </c>
      <c r="E238" s="458">
        <v>1</v>
      </c>
      <c r="F238" s="459">
        <v>400</v>
      </c>
      <c r="G238" s="459">
        <f>CАНТЕХНІКА!D55</f>
        <v>447018.60000000003</v>
      </c>
      <c r="H238" s="459">
        <f>CАНТЕХНІКА!E54</f>
        <v>35761.488000000005</v>
      </c>
      <c r="I238" s="460">
        <f>SUM(F238:H238)*E238</f>
        <v>483180.08800000005</v>
      </c>
      <c r="J238" s="461" t="s">
        <v>995</v>
      </c>
      <c r="K238" s="325" t="s">
        <v>200</v>
      </c>
      <c r="L238" s="163"/>
    </row>
    <row r="239" spans="1:12" s="57" customFormat="1" ht="48.6" customHeight="1" outlineLevel="1" x14ac:dyDescent="0.2">
      <c r="A239" s="454" t="s">
        <v>366</v>
      </c>
      <c r="B239" s="455" t="s">
        <v>369</v>
      </c>
      <c r="C239" s="456" t="s">
        <v>667</v>
      </c>
      <c r="D239" s="457" t="s">
        <v>365</v>
      </c>
      <c r="E239" s="458">
        <v>1</v>
      </c>
      <c r="F239" s="459">
        <v>500</v>
      </c>
      <c r="G239" s="459">
        <f>Світлодіоди!E41</f>
        <v>516213.864</v>
      </c>
      <c r="H239" s="459">
        <v>500</v>
      </c>
      <c r="I239" s="460">
        <f t="shared" ref="I239" si="55">SUM(F239:H239)*E239</f>
        <v>517213.864</v>
      </c>
      <c r="J239" s="461" t="s">
        <v>995</v>
      </c>
      <c r="K239" s="325" t="s">
        <v>200</v>
      </c>
      <c r="L239" s="163"/>
    </row>
    <row r="240" spans="1:12" s="57" customFormat="1" ht="139.35" customHeight="1" outlineLevel="1" x14ac:dyDescent="0.2">
      <c r="A240" s="454" t="s">
        <v>368</v>
      </c>
      <c r="B240" s="456" t="s">
        <v>371</v>
      </c>
      <c r="C240" s="462" t="s">
        <v>372</v>
      </c>
      <c r="D240" s="463" t="s">
        <v>365</v>
      </c>
      <c r="E240" s="458">
        <v>1</v>
      </c>
      <c r="F240" s="459">
        <v>8500</v>
      </c>
      <c r="G240" s="459">
        <f>'Облад-ння_камер п.10.1.4'!F12</f>
        <v>220593.28399999999</v>
      </c>
      <c r="H240" s="459">
        <v>3000</v>
      </c>
      <c r="I240" s="460">
        <f t="shared" ref="I240" si="56">SUM(F240:H240)*E240</f>
        <v>232093.28399999999</v>
      </c>
      <c r="J240" s="464" t="s">
        <v>996</v>
      </c>
      <c r="K240" s="325" t="s">
        <v>200</v>
      </c>
      <c r="L240" s="165"/>
    </row>
    <row r="241" spans="1:12" s="57" customFormat="1" ht="147.6" customHeight="1" outlineLevel="1" x14ac:dyDescent="0.2">
      <c r="A241" s="454" t="s">
        <v>370</v>
      </c>
      <c r="B241" s="465" t="s">
        <v>374</v>
      </c>
      <c r="C241" s="455" t="s">
        <v>375</v>
      </c>
      <c r="D241" s="463" t="s">
        <v>365</v>
      </c>
      <c r="E241" s="458">
        <v>1</v>
      </c>
      <c r="F241" s="459">
        <v>8500</v>
      </c>
      <c r="G241" s="459">
        <f>'Облад-ння_камер п.10.1.4'!F24</f>
        <v>236454.954</v>
      </c>
      <c r="H241" s="459">
        <v>3000</v>
      </c>
      <c r="I241" s="460">
        <f>SUM(F241:H241)*E241</f>
        <v>247954.954</v>
      </c>
      <c r="J241" s="464" t="s">
        <v>996</v>
      </c>
      <c r="K241" s="325" t="s">
        <v>200</v>
      </c>
      <c r="L241" s="165"/>
    </row>
    <row r="242" spans="1:12" s="57" customFormat="1" ht="38.25" outlineLevel="1" x14ac:dyDescent="0.2">
      <c r="A242" s="454" t="s">
        <v>373</v>
      </c>
      <c r="B242" s="455" t="s">
        <v>377</v>
      </c>
      <c r="C242" s="456" t="s">
        <v>666</v>
      </c>
      <c r="D242" s="457" t="s">
        <v>27</v>
      </c>
      <c r="E242" s="458">
        <v>1</v>
      </c>
      <c r="F242" s="459">
        <v>500</v>
      </c>
      <c r="G242" s="459">
        <v>86000</v>
      </c>
      <c r="H242" s="459">
        <v>5000</v>
      </c>
      <c r="I242" s="460">
        <f>SUM(F242:H242)*E242</f>
        <v>91500</v>
      </c>
      <c r="J242" s="461" t="s">
        <v>995</v>
      </c>
      <c r="K242" s="325" t="s">
        <v>200</v>
      </c>
      <c r="L242" s="163"/>
    </row>
    <row r="243" spans="1:12" s="57" customFormat="1" ht="37.35" customHeight="1" outlineLevel="1" x14ac:dyDescent="0.2">
      <c r="A243" s="326" t="s">
        <v>376</v>
      </c>
      <c r="B243" s="383" t="s">
        <v>800</v>
      </c>
      <c r="C243" s="466" t="s">
        <v>801</v>
      </c>
      <c r="D243" s="383" t="s">
        <v>365</v>
      </c>
      <c r="E243" s="467">
        <v>0</v>
      </c>
      <c r="F243" s="468">
        <v>3500</v>
      </c>
      <c r="G243" s="468">
        <v>340000</v>
      </c>
      <c r="H243" s="468">
        <v>49000</v>
      </c>
      <c r="I243" s="468">
        <f t="shared" ref="I243:I248" si="57">SUM(F243:H243)*E243</f>
        <v>0</v>
      </c>
      <c r="J243" s="469" t="s">
        <v>225</v>
      </c>
      <c r="K243" s="383"/>
      <c r="L243" s="164"/>
    </row>
    <row r="244" spans="1:12" s="57" customFormat="1" ht="32.1" customHeight="1" outlineLevel="1" x14ac:dyDescent="0.2">
      <c r="A244" s="326" t="s">
        <v>378</v>
      </c>
      <c r="B244" s="383" t="s">
        <v>802</v>
      </c>
      <c r="C244" s="466" t="s">
        <v>803</v>
      </c>
      <c r="D244" s="383" t="s">
        <v>365</v>
      </c>
      <c r="E244" s="467">
        <v>0</v>
      </c>
      <c r="F244" s="468">
        <v>20000</v>
      </c>
      <c r="G244" s="468">
        <v>95000</v>
      </c>
      <c r="H244" s="468">
        <v>5000</v>
      </c>
      <c r="I244" s="468">
        <f t="shared" si="57"/>
        <v>0</v>
      </c>
      <c r="J244" s="469" t="s">
        <v>225</v>
      </c>
      <c r="K244" s="383"/>
      <c r="L244" s="164"/>
    </row>
    <row r="245" spans="1:12" s="57" customFormat="1" ht="30" customHeight="1" outlineLevel="1" x14ac:dyDescent="0.2">
      <c r="A245" s="326" t="s">
        <v>379</v>
      </c>
      <c r="B245" s="383" t="s">
        <v>805</v>
      </c>
      <c r="C245" s="466" t="s">
        <v>803</v>
      </c>
      <c r="D245" s="383" t="s">
        <v>365</v>
      </c>
      <c r="E245" s="467">
        <v>0</v>
      </c>
      <c r="F245" s="468">
        <v>35000</v>
      </c>
      <c r="G245" s="468">
        <v>140000</v>
      </c>
      <c r="H245" s="468">
        <v>5000</v>
      </c>
      <c r="I245" s="468">
        <f t="shared" si="57"/>
        <v>0</v>
      </c>
      <c r="J245" s="469" t="s">
        <v>225</v>
      </c>
      <c r="K245" s="383"/>
      <c r="L245" s="164"/>
    </row>
    <row r="246" spans="1:12" s="57" customFormat="1" ht="25.5" outlineLevel="1" x14ac:dyDescent="0.2">
      <c r="A246" s="326" t="s">
        <v>380</v>
      </c>
      <c r="B246" s="383" t="s">
        <v>807</v>
      </c>
      <c r="C246" s="466" t="s">
        <v>808</v>
      </c>
      <c r="D246" s="383" t="s">
        <v>365</v>
      </c>
      <c r="E246" s="467">
        <v>0</v>
      </c>
      <c r="F246" s="468">
        <v>7000</v>
      </c>
      <c r="G246" s="468">
        <v>60000</v>
      </c>
      <c r="H246" s="468">
        <v>3000</v>
      </c>
      <c r="I246" s="468">
        <f t="shared" si="57"/>
        <v>0</v>
      </c>
      <c r="J246" s="469" t="s">
        <v>225</v>
      </c>
      <c r="K246" s="383"/>
      <c r="L246" s="164"/>
    </row>
    <row r="247" spans="1:12" s="57" customFormat="1" ht="25.5" outlineLevel="1" x14ac:dyDescent="0.2">
      <c r="A247" s="326" t="s">
        <v>804</v>
      </c>
      <c r="B247" s="383" t="s">
        <v>810</v>
      </c>
      <c r="C247" s="466" t="s">
        <v>803</v>
      </c>
      <c r="D247" s="383" t="s">
        <v>50</v>
      </c>
      <c r="E247" s="467">
        <v>0</v>
      </c>
      <c r="F247" s="468">
        <v>3000</v>
      </c>
      <c r="G247" s="468">
        <v>105000</v>
      </c>
      <c r="H247" s="468">
        <v>6000</v>
      </c>
      <c r="I247" s="468">
        <f t="shared" si="57"/>
        <v>0</v>
      </c>
      <c r="J247" s="469" t="s">
        <v>225</v>
      </c>
      <c r="K247" s="383"/>
      <c r="L247" s="164"/>
    </row>
    <row r="248" spans="1:12" s="57" customFormat="1" ht="25.5" outlineLevel="1" x14ac:dyDescent="0.2">
      <c r="A248" s="326" t="s">
        <v>806</v>
      </c>
      <c r="B248" s="383" t="s">
        <v>812</v>
      </c>
      <c r="C248" s="466" t="s">
        <v>803</v>
      </c>
      <c r="D248" s="383" t="s">
        <v>365</v>
      </c>
      <c r="E248" s="467">
        <v>0</v>
      </c>
      <c r="F248" s="468">
        <v>0</v>
      </c>
      <c r="G248" s="468">
        <v>4500</v>
      </c>
      <c r="H248" s="468">
        <v>500</v>
      </c>
      <c r="I248" s="468">
        <f t="shared" si="57"/>
        <v>0</v>
      </c>
      <c r="J248" s="469" t="s">
        <v>225</v>
      </c>
      <c r="K248" s="383"/>
      <c r="L248" s="164"/>
    </row>
    <row r="249" spans="1:12" s="57" customFormat="1" ht="60" customHeight="1" outlineLevel="1" x14ac:dyDescent="0.2">
      <c r="A249" s="454" t="s">
        <v>809</v>
      </c>
      <c r="B249" s="455" t="s">
        <v>381</v>
      </c>
      <c r="C249" s="456" t="s">
        <v>382</v>
      </c>
      <c r="D249" s="457" t="s">
        <v>365</v>
      </c>
      <c r="E249" s="458">
        <v>5</v>
      </c>
      <c r="F249" s="470">
        <v>0</v>
      </c>
      <c r="G249" s="470">
        <v>10000</v>
      </c>
      <c r="H249" s="470">
        <v>0</v>
      </c>
      <c r="I249" s="458">
        <f t="shared" ref="I249:I252" si="58">SUM(F249:H249)*E249</f>
        <v>50000</v>
      </c>
      <c r="J249" s="461" t="s">
        <v>997</v>
      </c>
      <c r="K249" s="418"/>
      <c r="L249" s="163"/>
    </row>
    <row r="250" spans="1:12" s="57" customFormat="1" ht="170.25" customHeight="1" outlineLevel="1" x14ac:dyDescent="0.2">
      <c r="A250" s="326" t="s">
        <v>811</v>
      </c>
      <c r="B250" s="327" t="s">
        <v>383</v>
      </c>
      <c r="C250" s="337" t="s">
        <v>384</v>
      </c>
      <c r="D250" s="453" t="s">
        <v>365</v>
      </c>
      <c r="E250" s="330">
        <v>1</v>
      </c>
      <c r="F250" s="471">
        <f>'Дор знаки'!G23</f>
        <v>0</v>
      </c>
      <c r="G250" s="471">
        <f>'Дор знаки'!G4</f>
        <v>0</v>
      </c>
      <c r="H250" s="471">
        <f>'Дор знаки'!G30</f>
        <v>0</v>
      </c>
      <c r="I250" s="472">
        <f t="shared" si="58"/>
        <v>0</v>
      </c>
      <c r="J250" s="418" t="s">
        <v>30</v>
      </c>
      <c r="K250" s="418"/>
      <c r="L250" s="163"/>
    </row>
    <row r="251" spans="1:12" s="57" customFormat="1" ht="60" customHeight="1" outlineLevel="1" x14ac:dyDescent="0.2">
      <c r="A251" s="454" t="s">
        <v>814</v>
      </c>
      <c r="B251" s="455" t="s">
        <v>385</v>
      </c>
      <c r="C251" s="456" t="s">
        <v>382</v>
      </c>
      <c r="D251" s="457" t="s">
        <v>365</v>
      </c>
      <c r="E251" s="458">
        <v>4</v>
      </c>
      <c r="F251" s="470">
        <v>0</v>
      </c>
      <c r="G251" s="470">
        <v>8000</v>
      </c>
      <c r="H251" s="470">
        <v>0</v>
      </c>
      <c r="I251" s="458">
        <f t="shared" si="58"/>
        <v>32000</v>
      </c>
      <c r="J251" s="461" t="s">
        <v>995</v>
      </c>
      <c r="K251" s="418"/>
      <c r="L251" s="163"/>
    </row>
    <row r="252" spans="1:12" s="57" customFormat="1" ht="57.75" customHeight="1" outlineLevel="1" x14ac:dyDescent="0.2">
      <c r="A252" s="454" t="s">
        <v>815</v>
      </c>
      <c r="B252" s="455" t="s">
        <v>386</v>
      </c>
      <c r="C252" s="456" t="s">
        <v>382</v>
      </c>
      <c r="D252" s="457" t="s">
        <v>365</v>
      </c>
      <c r="E252" s="458">
        <v>5</v>
      </c>
      <c r="F252" s="470">
        <v>0</v>
      </c>
      <c r="G252" s="470">
        <v>15000</v>
      </c>
      <c r="H252" s="470">
        <v>0</v>
      </c>
      <c r="I252" s="458">
        <f t="shared" si="58"/>
        <v>75000</v>
      </c>
      <c r="J252" s="461" t="s">
        <v>995</v>
      </c>
      <c r="K252" s="418"/>
      <c r="L252" s="163"/>
    </row>
    <row r="253" spans="1:12" ht="15" x14ac:dyDescent="0.2">
      <c r="A253" s="473"/>
      <c r="B253" s="474"/>
      <c r="C253" s="305"/>
      <c r="D253" s="475" t="s">
        <v>387</v>
      </c>
      <c r="E253" s="476"/>
      <c r="F253" s="477">
        <f>ROUND((SUMPRODUCT(E19:E252,F19:F252)/100),2)*100</f>
        <v>18400</v>
      </c>
      <c r="G253" s="477">
        <f>ROUND((SUMPRODUCT(E19:E252,G19:G252)/100),2)*100</f>
        <v>1663281.0000000002</v>
      </c>
      <c r="H253" s="477">
        <f>ROUND((SUMPRODUCT(E19:E252,H19:H252)/100),2)*100</f>
        <v>47261</v>
      </c>
      <c r="I253" s="478">
        <f>F253+G253+H253</f>
        <v>1728942.0000000002</v>
      </c>
      <c r="J253" s="305"/>
      <c r="K253" s="305"/>
    </row>
    <row r="254" spans="1:12" customFormat="1" ht="15" customHeight="1" x14ac:dyDescent="0.2">
      <c r="A254" s="479"/>
      <c r="B254" s="480" t="s">
        <v>816</v>
      </c>
      <c r="C254" s="481"/>
      <c r="D254" s="482"/>
      <c r="E254" s="483"/>
      <c r="F254" s="483"/>
      <c r="G254" s="483"/>
      <c r="H254" s="483"/>
      <c r="I254" s="484"/>
      <c r="J254" s="485"/>
      <c r="K254" s="481"/>
      <c r="L254" s="22"/>
    </row>
    <row r="255" spans="1:12" customFormat="1" ht="15" customHeight="1" x14ac:dyDescent="0.2">
      <c r="A255" s="479"/>
      <c r="B255" s="486" t="s">
        <v>817</v>
      </c>
      <c r="C255" s="487"/>
      <c r="D255" s="488" t="s">
        <v>824</v>
      </c>
      <c r="E255" s="483"/>
      <c r="F255" s="483"/>
      <c r="G255" s="483"/>
      <c r="H255" s="483"/>
      <c r="I255" s="484"/>
      <c r="J255" s="485"/>
      <c r="K255" s="481"/>
      <c r="L255" s="22"/>
    </row>
    <row r="256" spans="1:12" customFormat="1" ht="25.5" x14ac:dyDescent="0.2">
      <c r="A256" s="479"/>
      <c r="B256" s="486" t="s">
        <v>818</v>
      </c>
      <c r="C256" s="489"/>
      <c r="D256" s="488" t="s">
        <v>819</v>
      </c>
      <c r="E256" s="483"/>
      <c r="F256" s="483"/>
      <c r="G256" s="483"/>
      <c r="H256" s="483"/>
      <c r="I256" s="484"/>
      <c r="J256" s="485"/>
      <c r="K256" s="481"/>
      <c r="L256" s="22"/>
    </row>
    <row r="257" spans="1:17" customFormat="1" ht="15" customHeight="1" x14ac:dyDescent="0.2">
      <c r="A257" s="479"/>
      <c r="B257" s="486" t="s">
        <v>820</v>
      </c>
      <c r="C257" s="489"/>
      <c r="D257" s="488" t="s">
        <v>823</v>
      </c>
      <c r="E257" s="483"/>
      <c r="F257" s="483"/>
      <c r="G257" s="483"/>
      <c r="H257" s="483"/>
      <c r="I257" s="484"/>
      <c r="J257" s="485"/>
      <c r="K257" s="481"/>
      <c r="L257" s="22"/>
    </row>
    <row r="258" spans="1:17" customFormat="1" ht="15" customHeight="1" x14ac:dyDescent="0.2">
      <c r="A258" s="479"/>
      <c r="B258" s="486" t="s">
        <v>821</v>
      </c>
      <c r="C258" s="489"/>
      <c r="D258" s="488" t="s">
        <v>822</v>
      </c>
      <c r="E258" s="483"/>
      <c r="F258" s="483"/>
      <c r="G258" s="483"/>
      <c r="H258" s="483"/>
      <c r="I258" s="484"/>
      <c r="J258" s="485"/>
      <c r="K258" s="481"/>
      <c r="L258" s="22"/>
    </row>
    <row r="259" spans="1:17" customFormat="1" ht="15" customHeight="1" x14ac:dyDescent="0.2">
      <c r="A259" s="479"/>
      <c r="B259" s="486"/>
      <c r="C259" s="482"/>
      <c r="D259" s="488"/>
      <c r="E259" s="483"/>
      <c r="F259" s="483"/>
      <c r="G259" s="483"/>
      <c r="H259" s="483"/>
      <c r="I259" s="484"/>
      <c r="J259" s="485"/>
      <c r="K259" s="481"/>
      <c r="L259" s="22"/>
    </row>
    <row r="260" spans="1:17" customFormat="1" ht="15" customHeight="1" x14ac:dyDescent="0.2">
      <c r="A260" s="479"/>
      <c r="B260" s="486"/>
      <c r="C260" s="482"/>
      <c r="D260" s="488"/>
      <c r="E260" s="483"/>
      <c r="F260" s="483"/>
      <c r="G260" s="483"/>
      <c r="H260" s="483"/>
      <c r="I260" s="484"/>
      <c r="J260" s="485"/>
      <c r="K260" s="481"/>
      <c r="L260" s="22"/>
    </row>
    <row r="261" spans="1:17" ht="87" customHeight="1" x14ac:dyDescent="0.2">
      <c r="A261" s="304"/>
      <c r="B261" s="490" t="s">
        <v>744</v>
      </c>
      <c r="C261" s="490"/>
      <c r="D261" s="490"/>
      <c r="E261" s="490"/>
      <c r="F261" s="490"/>
      <c r="G261" s="490"/>
      <c r="H261" s="491">
        <f>ROUND(((SUM(I18:I252))/20),0)*10</f>
        <v>1728940</v>
      </c>
      <c r="I261" s="491"/>
      <c r="J261" s="491"/>
      <c r="K261" s="492"/>
      <c r="L261" s="169"/>
      <c r="Q261" s="170"/>
    </row>
    <row r="262" spans="1:17" x14ac:dyDescent="0.2">
      <c r="A262" s="63"/>
      <c r="B262" s="159"/>
      <c r="D262" s="60"/>
      <c r="E262" s="60"/>
      <c r="F262" s="60"/>
      <c r="G262" s="60"/>
      <c r="H262" s="153"/>
      <c r="I262" s="60"/>
    </row>
    <row r="263" spans="1:17" ht="30" customHeight="1" x14ac:dyDescent="0.2">
      <c r="A263" s="60"/>
      <c r="B263" s="141"/>
      <c r="C263" s="186"/>
      <c r="D263" s="154"/>
      <c r="E263" s="154"/>
      <c r="F263" s="50"/>
      <c r="G263" s="50"/>
      <c r="H263" s="50"/>
      <c r="I263" s="60"/>
      <c r="K263" s="50"/>
      <c r="L263" s="50"/>
    </row>
    <row r="264" spans="1:17" x14ac:dyDescent="0.2">
      <c r="A264" s="60"/>
      <c r="B264" s="58"/>
      <c r="D264" s="50"/>
      <c r="E264" s="50"/>
      <c r="F264" s="50"/>
      <c r="G264" s="50"/>
      <c r="H264" s="50"/>
      <c r="I264" s="60"/>
    </row>
    <row r="265" spans="1:17" x14ac:dyDescent="0.2">
      <c r="A265" s="60"/>
      <c r="B265" s="58"/>
      <c r="D265" s="50"/>
      <c r="E265" s="50"/>
      <c r="F265" s="50"/>
      <c r="G265" s="50"/>
      <c r="H265" s="50"/>
      <c r="I265" s="60"/>
    </row>
    <row r="266" spans="1:17" x14ac:dyDescent="0.2">
      <c r="A266" s="60"/>
      <c r="B266" s="58"/>
      <c r="D266" s="50"/>
      <c r="E266" s="50"/>
      <c r="F266" s="50"/>
      <c r="G266" s="50"/>
      <c r="H266" s="50"/>
      <c r="I266" s="60"/>
    </row>
    <row r="267" spans="1:17" x14ac:dyDescent="0.2">
      <c r="A267" s="60"/>
      <c r="B267" s="58"/>
      <c r="D267" s="50"/>
      <c r="E267" s="50"/>
      <c r="F267" s="50"/>
      <c r="G267" s="50"/>
      <c r="H267" s="50"/>
      <c r="I267" s="60"/>
    </row>
    <row r="268" spans="1:17" x14ac:dyDescent="0.2">
      <c r="A268" s="60"/>
      <c r="B268" s="58"/>
      <c r="D268" s="50"/>
      <c r="E268" s="50"/>
      <c r="F268" s="50"/>
      <c r="G268" s="50"/>
      <c r="H268" s="50"/>
      <c r="I268" s="60"/>
    </row>
    <row r="269" spans="1:17" x14ac:dyDescent="0.2">
      <c r="A269" s="60"/>
      <c r="B269" s="58"/>
      <c r="D269" s="50"/>
      <c r="E269" s="50"/>
      <c r="F269" s="50"/>
      <c r="G269" s="50"/>
      <c r="H269" s="50"/>
      <c r="I269" s="60"/>
    </row>
    <row r="270" spans="1:17" x14ac:dyDescent="0.2">
      <c r="A270" s="60"/>
      <c r="B270" s="58"/>
      <c r="D270" s="50"/>
      <c r="E270" s="50"/>
      <c r="F270" s="50"/>
      <c r="G270" s="50"/>
      <c r="H270" s="50"/>
      <c r="I270" s="60"/>
    </row>
    <row r="271" spans="1:17" x14ac:dyDescent="0.2">
      <c r="A271" s="60"/>
      <c r="D271" s="50"/>
      <c r="E271" s="50"/>
      <c r="F271" s="50"/>
      <c r="G271" s="50"/>
      <c r="H271" s="50"/>
      <c r="I271" s="60"/>
    </row>
    <row r="272" spans="1:17" x14ac:dyDescent="0.2">
      <c r="A272" s="60"/>
      <c r="D272" s="50"/>
      <c r="E272" s="50"/>
      <c r="F272" s="50"/>
      <c r="G272" s="50"/>
      <c r="H272" s="50"/>
      <c r="I272" s="60"/>
    </row>
    <row r="273" spans="1:9" x14ac:dyDescent="0.2">
      <c r="A273" s="60"/>
      <c r="D273" s="50"/>
      <c r="E273" s="50"/>
      <c r="F273" s="50"/>
      <c r="G273" s="50"/>
      <c r="H273" s="50"/>
      <c r="I273" s="60"/>
    </row>
    <row r="274" spans="1:9" x14ac:dyDescent="0.2">
      <c r="A274" s="60"/>
      <c r="D274" s="50"/>
      <c r="E274" s="50"/>
      <c r="F274" s="50"/>
      <c r="G274" s="50"/>
      <c r="H274" s="50"/>
      <c r="I274" s="60"/>
    </row>
    <row r="275" spans="1:9" x14ac:dyDescent="0.2">
      <c r="A275" s="60"/>
      <c r="D275" s="50"/>
      <c r="E275" s="50"/>
      <c r="F275" s="50"/>
      <c r="G275" s="50"/>
      <c r="H275" s="50"/>
      <c r="I275" s="60"/>
    </row>
    <row r="276" spans="1:9" x14ac:dyDescent="0.2">
      <c r="A276" s="60"/>
      <c r="D276" s="50"/>
      <c r="E276" s="50"/>
      <c r="F276" s="50"/>
      <c r="G276" s="50"/>
      <c r="H276" s="50"/>
      <c r="I276" s="60"/>
    </row>
    <row r="277" spans="1:9" x14ac:dyDescent="0.2">
      <c r="A277" s="60"/>
      <c r="D277" s="50"/>
      <c r="E277" s="50"/>
      <c r="F277" s="50"/>
      <c r="G277" s="50"/>
      <c r="H277" s="50"/>
      <c r="I277" s="60"/>
    </row>
    <row r="278" spans="1:9" x14ac:dyDescent="0.2">
      <c r="A278" s="60"/>
      <c r="D278" s="60"/>
      <c r="E278" s="60"/>
      <c r="F278" s="60"/>
      <c r="G278" s="60"/>
      <c r="H278" s="60"/>
      <c r="I278" s="60"/>
    </row>
    <row r="279" spans="1:9" x14ac:dyDescent="0.2">
      <c r="A279" s="60"/>
      <c r="D279" s="60"/>
      <c r="E279" s="60"/>
      <c r="F279" s="60"/>
      <c r="G279" s="60"/>
      <c r="H279" s="60"/>
      <c r="I279" s="60"/>
    </row>
    <row r="280" spans="1:9" x14ac:dyDescent="0.2">
      <c r="A280" s="60"/>
      <c r="D280" s="60"/>
      <c r="E280" s="60"/>
      <c r="F280" s="60"/>
      <c r="G280" s="60"/>
      <c r="H280" s="60"/>
      <c r="I280" s="60"/>
    </row>
    <row r="281" spans="1:9" x14ac:dyDescent="0.2">
      <c r="A281" s="60"/>
      <c r="D281" s="60"/>
      <c r="E281" s="60"/>
      <c r="F281" s="60"/>
      <c r="G281" s="60"/>
      <c r="H281" s="60"/>
      <c r="I281" s="60"/>
    </row>
    <row r="282" spans="1:9" x14ac:dyDescent="0.2">
      <c r="A282" s="60"/>
      <c r="D282" s="60"/>
      <c r="E282" s="60"/>
      <c r="F282" s="60"/>
      <c r="G282" s="60"/>
      <c r="H282" s="60"/>
      <c r="I282" s="60"/>
    </row>
    <row r="283" spans="1:9" x14ac:dyDescent="0.2">
      <c r="A283" s="60"/>
      <c r="D283" s="60"/>
      <c r="E283" s="60"/>
      <c r="F283" s="60"/>
      <c r="G283" s="60"/>
      <c r="H283" s="60"/>
      <c r="I283" s="60"/>
    </row>
    <row r="284" spans="1:9" x14ac:dyDescent="0.2">
      <c r="A284" s="60"/>
      <c r="D284" s="60"/>
      <c r="E284" s="60"/>
      <c r="F284" s="60"/>
      <c r="G284" s="60"/>
      <c r="H284" s="60"/>
      <c r="I284" s="60"/>
    </row>
    <row r="285" spans="1:9" x14ac:dyDescent="0.2">
      <c r="A285" s="60"/>
      <c r="D285" s="60"/>
      <c r="E285" s="60"/>
      <c r="F285" s="60"/>
      <c r="G285" s="60"/>
      <c r="H285" s="60"/>
      <c r="I285" s="60"/>
    </row>
    <row r="286" spans="1:9" x14ac:dyDescent="0.2">
      <c r="A286" s="60"/>
      <c r="D286" s="60"/>
      <c r="E286" s="60"/>
      <c r="F286" s="60"/>
      <c r="G286" s="60"/>
      <c r="H286" s="60"/>
      <c r="I286" s="60"/>
    </row>
    <row r="287" spans="1:9" x14ac:dyDescent="0.2">
      <c r="A287" s="60"/>
      <c r="D287" s="60"/>
      <c r="E287" s="60"/>
      <c r="F287" s="60"/>
      <c r="G287" s="60"/>
      <c r="H287" s="60"/>
      <c r="I287" s="60"/>
    </row>
    <row r="288" spans="1:9" x14ac:dyDescent="0.2">
      <c r="A288" s="60"/>
      <c r="D288" s="60"/>
      <c r="E288" s="60"/>
      <c r="F288" s="60"/>
      <c r="G288" s="60"/>
      <c r="H288" s="60"/>
      <c r="I288" s="60"/>
    </row>
    <row r="289" spans="1:9" x14ac:dyDescent="0.2">
      <c r="A289" s="60"/>
      <c r="D289" s="60"/>
      <c r="E289" s="60"/>
      <c r="F289" s="60"/>
      <c r="G289" s="60"/>
      <c r="H289" s="60"/>
      <c r="I289" s="60"/>
    </row>
    <row r="290" spans="1:9" x14ac:dyDescent="0.2">
      <c r="A290" s="60"/>
      <c r="D290" s="60"/>
      <c r="E290" s="60"/>
      <c r="F290" s="60"/>
      <c r="G290" s="60"/>
      <c r="H290" s="60"/>
      <c r="I290" s="60"/>
    </row>
    <row r="291" spans="1:9" x14ac:dyDescent="0.2">
      <c r="A291" s="60"/>
      <c r="D291" s="60"/>
      <c r="E291" s="60"/>
      <c r="F291" s="60"/>
      <c r="G291" s="60"/>
      <c r="H291" s="60"/>
      <c r="I291" s="60"/>
    </row>
    <row r="292" spans="1:9" x14ac:dyDescent="0.2">
      <c r="A292" s="60"/>
      <c r="D292" s="60"/>
      <c r="E292" s="60"/>
      <c r="F292" s="60"/>
      <c r="G292" s="60"/>
      <c r="H292" s="60"/>
      <c r="I292" s="60"/>
    </row>
    <row r="293" spans="1:9" x14ac:dyDescent="0.2">
      <c r="A293" s="60"/>
      <c r="D293" s="60"/>
      <c r="E293" s="60"/>
      <c r="F293" s="60"/>
      <c r="G293" s="60"/>
      <c r="H293" s="60"/>
      <c r="I293" s="60"/>
    </row>
    <row r="294" spans="1:9" x14ac:dyDescent="0.2">
      <c r="A294" s="60"/>
      <c r="D294" s="60"/>
      <c r="E294" s="60"/>
      <c r="F294" s="60"/>
      <c r="G294" s="60"/>
      <c r="H294" s="60"/>
      <c r="I294" s="60"/>
    </row>
    <row r="295" spans="1:9" x14ac:dyDescent="0.2">
      <c r="A295" s="60"/>
      <c r="D295" s="60"/>
      <c r="E295" s="60"/>
      <c r="F295" s="60"/>
      <c r="G295" s="60"/>
      <c r="H295" s="60"/>
      <c r="I295" s="60"/>
    </row>
    <row r="296" spans="1:9" x14ac:dyDescent="0.2">
      <c r="A296" s="60"/>
      <c r="D296" s="60"/>
      <c r="E296" s="60"/>
      <c r="F296" s="60"/>
      <c r="G296" s="60"/>
      <c r="H296" s="60"/>
      <c r="I296" s="60"/>
    </row>
    <row r="297" spans="1:9" x14ac:dyDescent="0.2">
      <c r="A297" s="60"/>
      <c r="D297" s="60"/>
      <c r="E297" s="60"/>
      <c r="F297" s="60"/>
      <c r="G297" s="60"/>
      <c r="H297" s="60"/>
      <c r="I297" s="60"/>
    </row>
    <row r="298" spans="1:9" x14ac:dyDescent="0.2">
      <c r="A298" s="60"/>
      <c r="D298" s="60"/>
      <c r="E298" s="60"/>
      <c r="F298" s="60"/>
      <c r="G298" s="60"/>
      <c r="H298" s="60"/>
      <c r="I298" s="60"/>
    </row>
    <row r="299" spans="1:9" x14ac:dyDescent="0.2">
      <c r="A299" s="60"/>
      <c r="D299" s="60"/>
      <c r="E299" s="60"/>
      <c r="F299" s="60"/>
      <c r="G299" s="60"/>
      <c r="H299" s="60"/>
      <c r="I299" s="60"/>
    </row>
    <row r="300" spans="1:9" x14ac:dyDescent="0.2">
      <c r="A300" s="60"/>
      <c r="D300" s="60"/>
      <c r="E300" s="60"/>
      <c r="F300" s="60"/>
      <c r="G300" s="60"/>
      <c r="H300" s="60"/>
      <c r="I300" s="60"/>
    </row>
    <row r="301" spans="1:9" x14ac:dyDescent="0.2">
      <c r="A301" s="60"/>
      <c r="D301" s="60"/>
      <c r="E301" s="60"/>
      <c r="F301" s="60"/>
      <c r="G301" s="60"/>
      <c r="H301" s="60"/>
      <c r="I301" s="60"/>
    </row>
    <row r="302" spans="1:9" x14ac:dyDescent="0.2">
      <c r="A302" s="60"/>
      <c r="D302" s="60"/>
      <c r="E302" s="60"/>
      <c r="F302" s="60"/>
      <c r="G302" s="60"/>
      <c r="H302" s="60"/>
      <c r="I302" s="60"/>
    </row>
    <row r="303" spans="1:9" x14ac:dyDescent="0.2">
      <c r="A303" s="60"/>
      <c r="D303" s="60"/>
      <c r="E303" s="60"/>
      <c r="F303" s="60"/>
      <c r="G303" s="60"/>
      <c r="H303" s="60"/>
      <c r="I303" s="60"/>
    </row>
    <row r="304" spans="1:9" x14ac:dyDescent="0.2">
      <c r="A304" s="60"/>
      <c r="D304" s="60"/>
      <c r="E304" s="60"/>
      <c r="F304" s="60"/>
      <c r="G304" s="60"/>
      <c r="H304" s="60"/>
      <c r="I304" s="60"/>
    </row>
    <row r="305" spans="1:9" x14ac:dyDescent="0.2">
      <c r="A305" s="60"/>
      <c r="D305" s="60"/>
      <c r="E305" s="60"/>
      <c r="F305" s="60"/>
      <c r="G305" s="60"/>
      <c r="H305" s="60"/>
      <c r="I305" s="60"/>
    </row>
    <row r="306" spans="1:9" x14ac:dyDescent="0.2">
      <c r="A306" s="60"/>
      <c r="D306" s="60"/>
      <c r="E306" s="60"/>
      <c r="F306" s="60"/>
      <c r="G306" s="60"/>
      <c r="H306" s="60"/>
      <c r="I306" s="60"/>
    </row>
    <row r="307" spans="1:9" x14ac:dyDescent="0.2">
      <c r="A307" s="60"/>
      <c r="D307" s="60"/>
      <c r="E307" s="60"/>
      <c r="F307" s="60"/>
      <c r="G307" s="60"/>
      <c r="H307" s="60"/>
      <c r="I307" s="60"/>
    </row>
    <row r="308" spans="1:9" x14ac:dyDescent="0.2">
      <c r="A308" s="60"/>
      <c r="D308" s="60"/>
      <c r="E308" s="60"/>
      <c r="F308" s="60"/>
      <c r="G308" s="60"/>
      <c r="H308" s="60"/>
      <c r="I308" s="60"/>
    </row>
    <row r="309" spans="1:9" x14ac:dyDescent="0.2">
      <c r="A309" s="60"/>
      <c r="D309" s="60"/>
      <c r="E309" s="60"/>
      <c r="F309" s="60"/>
      <c r="G309" s="60"/>
      <c r="H309" s="60"/>
      <c r="I309" s="60"/>
    </row>
    <row r="310" spans="1:9" x14ac:dyDescent="0.2">
      <c r="A310" s="60"/>
      <c r="D310" s="60"/>
      <c r="E310" s="60"/>
      <c r="F310" s="60"/>
      <c r="G310" s="60"/>
      <c r="H310" s="60"/>
      <c r="I310" s="60"/>
    </row>
    <row r="311" spans="1:9" x14ac:dyDescent="0.2">
      <c r="A311" s="60"/>
      <c r="D311" s="60"/>
      <c r="E311" s="60"/>
      <c r="F311" s="60"/>
      <c r="G311" s="60"/>
      <c r="H311" s="60"/>
      <c r="I311" s="60"/>
    </row>
    <row r="312" spans="1:9" x14ac:dyDescent="0.2">
      <c r="A312" s="60"/>
      <c r="D312" s="60"/>
      <c r="E312" s="60"/>
      <c r="F312" s="60"/>
      <c r="G312" s="60"/>
      <c r="H312" s="60"/>
      <c r="I312" s="60"/>
    </row>
    <row r="313" spans="1:9" x14ac:dyDescent="0.2">
      <c r="A313" s="60"/>
      <c r="D313" s="60"/>
      <c r="E313" s="60"/>
      <c r="F313" s="60"/>
      <c r="G313" s="60"/>
      <c r="H313" s="60"/>
      <c r="I313" s="60"/>
    </row>
    <row r="314" spans="1:9" x14ac:dyDescent="0.2">
      <c r="A314" s="60"/>
      <c r="D314" s="60"/>
      <c r="E314" s="60"/>
      <c r="F314" s="60"/>
      <c r="G314" s="60"/>
      <c r="H314" s="60"/>
      <c r="I314" s="60"/>
    </row>
    <row r="315" spans="1:9" x14ac:dyDescent="0.2">
      <c r="A315" s="60"/>
      <c r="D315" s="60"/>
      <c r="E315" s="60"/>
      <c r="F315" s="60"/>
      <c r="G315" s="60"/>
      <c r="H315" s="60"/>
      <c r="I315" s="60"/>
    </row>
    <row r="316" spans="1:9" x14ac:dyDescent="0.2">
      <c r="A316" s="60"/>
      <c r="D316" s="60"/>
      <c r="E316" s="60"/>
      <c r="F316" s="60"/>
      <c r="G316" s="60"/>
      <c r="H316" s="60"/>
      <c r="I316" s="60"/>
    </row>
    <row r="317" spans="1:9" x14ac:dyDescent="0.2">
      <c r="A317" s="60"/>
      <c r="D317" s="60"/>
      <c r="E317" s="60"/>
      <c r="F317" s="60"/>
      <c r="G317" s="60"/>
      <c r="H317" s="60"/>
      <c r="I317" s="60"/>
    </row>
    <row r="318" spans="1:9" x14ac:dyDescent="0.2">
      <c r="A318" s="60"/>
      <c r="D318" s="60"/>
      <c r="E318" s="60"/>
      <c r="F318" s="60"/>
      <c r="G318" s="60"/>
      <c r="H318" s="60"/>
      <c r="I318" s="60"/>
    </row>
    <row r="319" spans="1:9" x14ac:dyDescent="0.2">
      <c r="A319" s="60"/>
      <c r="D319" s="60"/>
      <c r="E319" s="60"/>
      <c r="F319" s="60"/>
      <c r="G319" s="60"/>
      <c r="H319" s="60"/>
      <c r="I319" s="60"/>
    </row>
    <row r="320" spans="1:9" x14ac:dyDescent="0.2">
      <c r="A320" s="60"/>
      <c r="D320" s="60"/>
      <c r="E320" s="60"/>
      <c r="F320" s="60"/>
      <c r="G320" s="60"/>
      <c r="H320" s="60"/>
      <c r="I320" s="60"/>
    </row>
    <row r="321" spans="1:9" x14ac:dyDescent="0.2">
      <c r="A321" s="60"/>
      <c r="D321" s="60"/>
      <c r="E321" s="60"/>
      <c r="F321" s="60"/>
      <c r="G321" s="60"/>
      <c r="H321" s="60"/>
      <c r="I321" s="60"/>
    </row>
    <row r="322" spans="1:9" x14ac:dyDescent="0.2">
      <c r="A322" s="60"/>
      <c r="D322" s="60"/>
      <c r="E322" s="60"/>
      <c r="F322" s="60"/>
      <c r="G322" s="60"/>
      <c r="H322" s="60"/>
      <c r="I322" s="60"/>
    </row>
    <row r="323" spans="1:9" x14ac:dyDescent="0.2">
      <c r="A323" s="60"/>
      <c r="D323" s="60"/>
      <c r="E323" s="60"/>
      <c r="F323" s="60"/>
      <c r="G323" s="60"/>
      <c r="H323" s="60"/>
      <c r="I323" s="60"/>
    </row>
    <row r="324" spans="1:9" x14ac:dyDescent="0.2">
      <c r="A324" s="60"/>
      <c r="D324" s="60"/>
      <c r="E324" s="60"/>
      <c r="F324" s="60"/>
      <c r="G324" s="60"/>
      <c r="H324" s="60"/>
      <c r="I324" s="60"/>
    </row>
    <row r="325" spans="1:9" x14ac:dyDescent="0.2">
      <c r="A325" s="60"/>
      <c r="D325" s="60"/>
      <c r="E325" s="60"/>
      <c r="F325" s="60"/>
      <c r="G325" s="60"/>
      <c r="H325" s="60"/>
      <c r="I325" s="60"/>
    </row>
    <row r="326" spans="1:9" x14ac:dyDescent="0.2">
      <c r="A326" s="60"/>
      <c r="D326" s="60"/>
      <c r="E326" s="60"/>
      <c r="F326" s="60"/>
      <c r="G326" s="60"/>
      <c r="H326" s="60"/>
      <c r="I326" s="60"/>
    </row>
    <row r="327" spans="1:9" x14ac:dyDescent="0.2">
      <c r="A327" s="60"/>
      <c r="D327" s="60"/>
      <c r="E327" s="60"/>
      <c r="F327" s="60"/>
      <c r="G327" s="60"/>
      <c r="H327" s="60"/>
      <c r="I327" s="60"/>
    </row>
    <row r="328" spans="1:9" x14ac:dyDescent="0.2">
      <c r="A328" s="60"/>
      <c r="D328" s="60"/>
      <c r="E328" s="60"/>
      <c r="F328" s="60"/>
      <c r="G328" s="60"/>
      <c r="H328" s="60"/>
      <c r="I328" s="60"/>
    </row>
    <row r="329" spans="1:9" x14ac:dyDescent="0.2">
      <c r="A329" s="60"/>
      <c r="D329" s="60"/>
      <c r="E329" s="60"/>
      <c r="F329" s="60"/>
      <c r="G329" s="60"/>
      <c r="H329" s="60"/>
      <c r="I329" s="60"/>
    </row>
    <row r="330" spans="1:9" x14ac:dyDescent="0.2">
      <c r="A330" s="60"/>
      <c r="D330" s="60"/>
      <c r="E330" s="60"/>
      <c r="F330" s="60"/>
      <c r="G330" s="60"/>
      <c r="H330" s="60"/>
      <c r="I330" s="60"/>
    </row>
    <row r="331" spans="1:9" x14ac:dyDescent="0.2">
      <c r="A331" s="60"/>
      <c r="D331" s="60"/>
      <c r="E331" s="60"/>
      <c r="F331" s="60"/>
      <c r="G331" s="60"/>
      <c r="H331" s="60"/>
      <c r="I331" s="60"/>
    </row>
    <row r="332" spans="1:9" x14ac:dyDescent="0.2">
      <c r="A332" s="60"/>
      <c r="D332" s="60"/>
      <c r="E332" s="60"/>
      <c r="F332" s="60"/>
      <c r="G332" s="60"/>
      <c r="H332" s="60"/>
      <c r="I332" s="60"/>
    </row>
    <row r="333" spans="1:9" x14ac:dyDescent="0.2">
      <c r="A333" s="60"/>
      <c r="D333" s="60"/>
      <c r="E333" s="60"/>
      <c r="F333" s="60"/>
      <c r="G333" s="60"/>
      <c r="H333" s="60"/>
      <c r="I333" s="60"/>
    </row>
    <row r="334" spans="1:9" x14ac:dyDescent="0.2">
      <c r="A334" s="60"/>
      <c r="D334" s="60"/>
      <c r="E334" s="60"/>
      <c r="F334" s="60"/>
      <c r="G334" s="60"/>
      <c r="H334" s="60"/>
      <c r="I334" s="60"/>
    </row>
    <row r="335" spans="1:9" x14ac:dyDescent="0.2">
      <c r="A335" s="60"/>
      <c r="D335" s="60"/>
      <c r="E335" s="60"/>
      <c r="F335" s="60"/>
      <c r="G335" s="60"/>
      <c r="H335" s="60"/>
      <c r="I335" s="60"/>
    </row>
    <row r="336" spans="1:9" x14ac:dyDescent="0.2">
      <c r="A336" s="60"/>
      <c r="D336" s="60"/>
      <c r="E336" s="60"/>
      <c r="F336" s="60"/>
      <c r="G336" s="60"/>
      <c r="H336" s="60"/>
      <c r="I336" s="60"/>
    </row>
    <row r="337" spans="1:9" x14ac:dyDescent="0.2">
      <c r="A337" s="60"/>
      <c r="D337" s="60"/>
      <c r="E337" s="60"/>
      <c r="F337" s="60"/>
      <c r="G337" s="60"/>
      <c r="H337" s="60"/>
      <c r="I337" s="60"/>
    </row>
    <row r="338" spans="1:9" x14ac:dyDescent="0.2">
      <c r="A338" s="60"/>
      <c r="D338" s="60"/>
      <c r="E338" s="60"/>
      <c r="F338" s="60"/>
      <c r="G338" s="60"/>
      <c r="H338" s="60"/>
      <c r="I338" s="60"/>
    </row>
    <row r="339" spans="1:9" x14ac:dyDescent="0.2">
      <c r="A339" s="60"/>
      <c r="D339" s="60"/>
      <c r="E339" s="60"/>
      <c r="F339" s="60"/>
      <c r="G339" s="60"/>
      <c r="H339" s="60"/>
      <c r="I339" s="60"/>
    </row>
    <row r="340" spans="1:9" x14ac:dyDescent="0.2">
      <c r="A340" s="60"/>
      <c r="D340" s="60"/>
      <c r="E340" s="60"/>
      <c r="F340" s="60"/>
      <c r="G340" s="60"/>
      <c r="H340" s="60"/>
      <c r="I340" s="60"/>
    </row>
    <row r="341" spans="1:9" x14ac:dyDescent="0.2">
      <c r="A341" s="60"/>
      <c r="D341" s="60"/>
      <c r="E341" s="60"/>
      <c r="F341" s="60"/>
      <c r="G341" s="60"/>
      <c r="H341" s="60"/>
      <c r="I341" s="60"/>
    </row>
    <row r="342" spans="1:9" x14ac:dyDescent="0.2">
      <c r="A342" s="60"/>
      <c r="D342" s="60"/>
      <c r="E342" s="60"/>
      <c r="F342" s="60"/>
      <c r="G342" s="60"/>
      <c r="H342" s="60"/>
      <c r="I342" s="60"/>
    </row>
    <row r="343" spans="1:9" x14ac:dyDescent="0.2">
      <c r="A343" s="60"/>
      <c r="D343" s="60"/>
      <c r="E343" s="60"/>
      <c r="F343" s="60"/>
      <c r="G343" s="60"/>
      <c r="H343" s="60"/>
      <c r="I343" s="60"/>
    </row>
    <row r="344" spans="1:9" x14ac:dyDescent="0.2">
      <c r="A344" s="60"/>
      <c r="D344" s="60"/>
      <c r="E344" s="60"/>
      <c r="F344" s="60"/>
      <c r="G344" s="60"/>
      <c r="H344" s="60"/>
      <c r="I344" s="60"/>
    </row>
    <row r="345" spans="1:9" x14ac:dyDescent="0.2">
      <c r="A345" s="60"/>
      <c r="D345" s="60"/>
      <c r="E345" s="60"/>
      <c r="F345" s="60"/>
      <c r="G345" s="60"/>
      <c r="H345" s="60"/>
      <c r="I345" s="60"/>
    </row>
    <row r="346" spans="1:9" x14ac:dyDescent="0.2">
      <c r="A346" s="60"/>
      <c r="D346" s="60"/>
      <c r="E346" s="60"/>
      <c r="F346" s="60"/>
      <c r="G346" s="60"/>
      <c r="H346" s="60"/>
      <c r="I346" s="60"/>
    </row>
    <row r="347" spans="1:9" x14ac:dyDescent="0.2">
      <c r="A347" s="60"/>
      <c r="D347" s="60"/>
      <c r="E347" s="60"/>
      <c r="F347" s="60"/>
      <c r="G347" s="60"/>
      <c r="H347" s="60"/>
      <c r="I347" s="60"/>
    </row>
    <row r="348" spans="1:9" x14ac:dyDescent="0.2">
      <c r="A348" s="60"/>
      <c r="D348" s="60"/>
      <c r="E348" s="60"/>
      <c r="F348" s="60"/>
      <c r="G348" s="60"/>
      <c r="H348" s="60"/>
      <c r="I348" s="60"/>
    </row>
    <row r="349" spans="1:9" x14ac:dyDescent="0.2">
      <c r="A349" s="60"/>
      <c r="D349" s="60"/>
      <c r="E349" s="60"/>
      <c r="F349" s="60"/>
      <c r="G349" s="60"/>
      <c r="H349" s="60"/>
      <c r="I349" s="60"/>
    </row>
    <row r="350" spans="1:9" x14ac:dyDescent="0.2">
      <c r="A350" s="60"/>
      <c r="D350" s="60"/>
      <c r="E350" s="60"/>
      <c r="F350" s="60"/>
      <c r="G350" s="60"/>
      <c r="H350" s="60"/>
      <c r="I350" s="60"/>
    </row>
    <row r="351" spans="1:9" x14ac:dyDescent="0.2">
      <c r="A351" s="60"/>
      <c r="D351" s="60"/>
      <c r="E351" s="60"/>
      <c r="F351" s="60"/>
      <c r="G351" s="60"/>
      <c r="H351" s="60"/>
      <c r="I351" s="60"/>
    </row>
    <row r="352" spans="1:9" x14ac:dyDescent="0.2">
      <c r="A352" s="60"/>
      <c r="D352" s="60"/>
      <c r="E352" s="60"/>
      <c r="F352" s="60"/>
      <c r="G352" s="60"/>
      <c r="H352" s="60"/>
      <c r="I352" s="60"/>
    </row>
    <row r="353" spans="1:9" x14ac:dyDescent="0.2">
      <c r="A353" s="60"/>
      <c r="D353" s="60"/>
      <c r="E353" s="60"/>
      <c r="F353" s="60"/>
      <c r="G353" s="60"/>
      <c r="H353" s="60"/>
      <c r="I353" s="60"/>
    </row>
    <row r="354" spans="1:9" x14ac:dyDescent="0.2">
      <c r="A354" s="60"/>
      <c r="D354" s="60"/>
      <c r="E354" s="60"/>
      <c r="F354" s="60"/>
      <c r="G354" s="60"/>
      <c r="H354" s="60"/>
      <c r="I354" s="60"/>
    </row>
    <row r="355" spans="1:9" x14ac:dyDescent="0.2">
      <c r="A355" s="60"/>
      <c r="D355" s="60"/>
      <c r="E355" s="60"/>
      <c r="F355" s="60"/>
      <c r="G355" s="60"/>
      <c r="H355" s="60"/>
      <c r="I355" s="60"/>
    </row>
    <row r="356" spans="1:9" x14ac:dyDescent="0.2">
      <c r="A356" s="60"/>
      <c r="D356" s="60"/>
      <c r="E356" s="60"/>
      <c r="F356" s="60"/>
      <c r="G356" s="60"/>
      <c r="H356" s="60"/>
      <c r="I356" s="60"/>
    </row>
    <row r="357" spans="1:9" x14ac:dyDescent="0.2">
      <c r="A357" s="60"/>
      <c r="D357" s="60"/>
      <c r="E357" s="60"/>
      <c r="F357" s="60"/>
      <c r="G357" s="60"/>
      <c r="H357" s="60"/>
      <c r="I357" s="60"/>
    </row>
    <row r="358" spans="1:9" x14ac:dyDescent="0.2">
      <c r="A358" s="60"/>
      <c r="D358" s="60"/>
      <c r="E358" s="60"/>
      <c r="F358" s="60"/>
      <c r="G358" s="60"/>
      <c r="H358" s="60"/>
      <c r="I358" s="60"/>
    </row>
    <row r="359" spans="1:9" x14ac:dyDescent="0.2">
      <c r="A359" s="60"/>
      <c r="D359" s="60"/>
      <c r="E359" s="60"/>
      <c r="F359" s="60"/>
      <c r="G359" s="60"/>
      <c r="H359" s="60"/>
      <c r="I359" s="60"/>
    </row>
    <row r="360" spans="1:9" x14ac:dyDescent="0.2">
      <c r="A360" s="60"/>
      <c r="D360" s="60"/>
      <c r="E360" s="60"/>
      <c r="F360" s="60"/>
      <c r="G360" s="60"/>
      <c r="H360" s="60"/>
      <c r="I360" s="60"/>
    </row>
    <row r="361" spans="1:9" x14ac:dyDescent="0.2">
      <c r="A361" s="60"/>
      <c r="D361" s="60"/>
      <c r="E361" s="60"/>
      <c r="F361" s="60"/>
      <c r="G361" s="60"/>
      <c r="H361" s="60"/>
      <c r="I361" s="60"/>
    </row>
    <row r="362" spans="1:9" x14ac:dyDescent="0.2">
      <c r="A362" s="60"/>
      <c r="D362" s="60"/>
      <c r="E362" s="60"/>
      <c r="F362" s="60"/>
      <c r="G362" s="60"/>
      <c r="H362" s="60"/>
      <c r="I362" s="60"/>
    </row>
    <row r="363" spans="1:9" x14ac:dyDescent="0.2">
      <c r="A363" s="60"/>
      <c r="D363" s="60"/>
      <c r="E363" s="60"/>
      <c r="F363" s="60"/>
      <c r="G363" s="60"/>
      <c r="H363" s="60"/>
      <c r="I363" s="60"/>
    </row>
    <row r="364" spans="1:9" x14ac:dyDescent="0.2">
      <c r="A364" s="60"/>
      <c r="D364" s="60"/>
      <c r="E364" s="60"/>
      <c r="F364" s="60"/>
      <c r="G364" s="60"/>
      <c r="H364" s="60"/>
      <c r="I364" s="60"/>
    </row>
    <row r="365" spans="1:9" x14ac:dyDescent="0.2">
      <c r="A365" s="60"/>
      <c r="D365" s="60"/>
      <c r="E365" s="60"/>
      <c r="F365" s="60"/>
      <c r="G365" s="60"/>
      <c r="H365" s="60"/>
      <c r="I365" s="60"/>
    </row>
    <row r="366" spans="1:9" x14ac:dyDescent="0.2">
      <c r="A366" s="60"/>
      <c r="D366" s="60"/>
      <c r="E366" s="60"/>
      <c r="F366" s="60"/>
      <c r="G366" s="60"/>
      <c r="H366" s="60"/>
      <c r="I366" s="60"/>
    </row>
    <row r="367" spans="1:9" x14ac:dyDescent="0.2">
      <c r="A367" s="60"/>
      <c r="D367" s="60"/>
      <c r="E367" s="60"/>
      <c r="F367" s="60"/>
      <c r="G367" s="60"/>
      <c r="H367" s="60"/>
      <c r="I367" s="60"/>
    </row>
    <row r="368" spans="1:9" x14ac:dyDescent="0.2">
      <c r="A368" s="60"/>
      <c r="D368" s="60"/>
      <c r="E368" s="60"/>
      <c r="F368" s="60"/>
      <c r="G368" s="60"/>
      <c r="H368" s="60"/>
      <c r="I368" s="60"/>
    </row>
    <row r="369" spans="1:9" x14ac:dyDescent="0.2">
      <c r="A369" s="60"/>
      <c r="D369" s="60"/>
      <c r="E369" s="60"/>
      <c r="F369" s="60"/>
      <c r="G369" s="60"/>
      <c r="H369" s="60"/>
      <c r="I369" s="60"/>
    </row>
    <row r="370" spans="1:9" x14ac:dyDescent="0.2">
      <c r="A370" s="60"/>
      <c r="D370" s="60"/>
      <c r="E370" s="60"/>
      <c r="F370" s="60"/>
      <c r="G370" s="60"/>
      <c r="H370" s="60"/>
      <c r="I370" s="60"/>
    </row>
    <row r="371" spans="1:9" x14ac:dyDescent="0.2">
      <c r="A371" s="60"/>
      <c r="D371" s="60"/>
      <c r="E371" s="60"/>
      <c r="F371" s="60"/>
      <c r="G371" s="60"/>
      <c r="H371" s="60"/>
      <c r="I371" s="60"/>
    </row>
    <row r="372" spans="1:9" x14ac:dyDescent="0.2">
      <c r="A372" s="60"/>
      <c r="D372" s="60"/>
      <c r="E372" s="60"/>
      <c r="F372" s="60"/>
      <c r="G372" s="60"/>
      <c r="H372" s="60"/>
      <c r="I372" s="60"/>
    </row>
    <row r="373" spans="1:9" x14ac:dyDescent="0.2">
      <c r="A373" s="60"/>
      <c r="D373" s="60"/>
      <c r="E373" s="60"/>
      <c r="F373" s="60"/>
      <c r="G373" s="60"/>
      <c r="H373" s="60"/>
      <c r="I373" s="60"/>
    </row>
    <row r="374" spans="1:9" x14ac:dyDescent="0.2">
      <c r="A374" s="60"/>
      <c r="D374" s="60"/>
      <c r="E374" s="60"/>
      <c r="F374" s="60"/>
      <c r="G374" s="60"/>
      <c r="H374" s="60"/>
      <c r="I374" s="60"/>
    </row>
    <row r="375" spans="1:9" x14ac:dyDescent="0.2">
      <c r="A375" s="60"/>
      <c r="D375" s="60"/>
      <c r="E375" s="60"/>
      <c r="F375" s="60"/>
      <c r="G375" s="60"/>
      <c r="H375" s="60"/>
      <c r="I375" s="60"/>
    </row>
    <row r="376" spans="1:9" x14ac:dyDescent="0.2">
      <c r="A376" s="60"/>
      <c r="D376" s="60"/>
      <c r="E376" s="60"/>
      <c r="F376" s="60"/>
      <c r="G376" s="60"/>
      <c r="H376" s="60"/>
      <c r="I376" s="60"/>
    </row>
    <row r="377" spans="1:9" x14ac:dyDescent="0.2">
      <c r="A377" s="60"/>
      <c r="D377" s="60"/>
      <c r="E377" s="60"/>
      <c r="F377" s="60"/>
      <c r="G377" s="60"/>
      <c r="H377" s="60"/>
      <c r="I377" s="60"/>
    </row>
    <row r="378" spans="1:9" x14ac:dyDescent="0.2">
      <c r="A378" s="60"/>
      <c r="D378" s="60"/>
      <c r="E378" s="60"/>
      <c r="F378" s="60"/>
      <c r="G378" s="60"/>
      <c r="H378" s="60"/>
      <c r="I378" s="60"/>
    </row>
    <row r="379" spans="1:9" x14ac:dyDescent="0.2">
      <c r="A379" s="60"/>
      <c r="D379" s="60"/>
      <c r="E379" s="60"/>
      <c r="F379" s="60"/>
      <c r="G379" s="60"/>
      <c r="H379" s="60"/>
      <c r="I379" s="60"/>
    </row>
    <row r="380" spans="1:9" x14ac:dyDescent="0.2">
      <c r="A380" s="60"/>
      <c r="D380" s="60"/>
      <c r="E380" s="60"/>
      <c r="F380" s="60"/>
      <c r="G380" s="60"/>
      <c r="H380" s="60"/>
      <c r="I380" s="60"/>
    </row>
    <row r="381" spans="1:9" x14ac:dyDescent="0.2">
      <c r="A381" s="60"/>
      <c r="D381" s="60"/>
      <c r="E381" s="60"/>
      <c r="F381" s="60"/>
      <c r="G381" s="60"/>
      <c r="H381" s="60"/>
      <c r="I381" s="60"/>
    </row>
    <row r="382" spans="1:9" x14ac:dyDescent="0.2">
      <c r="A382" s="60"/>
      <c r="D382" s="60"/>
      <c r="E382" s="60"/>
      <c r="F382" s="60"/>
      <c r="G382" s="60"/>
      <c r="H382" s="60"/>
      <c r="I382" s="60"/>
    </row>
    <row r="383" spans="1:9" x14ac:dyDescent="0.2">
      <c r="A383" s="60"/>
      <c r="D383" s="60"/>
      <c r="E383" s="60"/>
      <c r="F383" s="60"/>
      <c r="G383" s="60"/>
      <c r="H383" s="60"/>
      <c r="I383" s="60"/>
    </row>
    <row r="384" spans="1:9" x14ac:dyDescent="0.2">
      <c r="A384" s="60"/>
      <c r="D384" s="60"/>
      <c r="E384" s="60"/>
      <c r="F384" s="60"/>
      <c r="G384" s="60"/>
      <c r="H384" s="60"/>
      <c r="I384" s="60"/>
    </row>
    <row r="385" spans="1:9" x14ac:dyDescent="0.2">
      <c r="A385" s="60"/>
      <c r="D385" s="60"/>
      <c r="E385" s="60"/>
      <c r="F385" s="60"/>
      <c r="G385" s="60"/>
      <c r="H385" s="60"/>
      <c r="I385" s="60"/>
    </row>
    <row r="386" spans="1:9" x14ac:dyDescent="0.2">
      <c r="A386" s="60"/>
      <c r="D386" s="60"/>
      <c r="E386" s="60"/>
      <c r="F386" s="60"/>
      <c r="G386" s="60"/>
      <c r="H386" s="60"/>
      <c r="I386" s="60"/>
    </row>
    <row r="387" spans="1:9" x14ac:dyDescent="0.2">
      <c r="A387" s="60"/>
      <c r="D387" s="60"/>
      <c r="E387" s="60"/>
      <c r="F387" s="60"/>
      <c r="G387" s="60"/>
      <c r="H387" s="60"/>
      <c r="I387" s="60"/>
    </row>
    <row r="388" spans="1:9" x14ac:dyDescent="0.2">
      <c r="A388" s="60"/>
      <c r="D388" s="60"/>
      <c r="E388" s="60"/>
      <c r="F388" s="60"/>
      <c r="G388" s="60"/>
      <c r="H388" s="60"/>
      <c r="I388" s="60"/>
    </row>
    <row r="389" spans="1:9" x14ac:dyDescent="0.2">
      <c r="A389" s="60"/>
      <c r="D389" s="60"/>
      <c r="E389" s="60"/>
      <c r="F389" s="60"/>
      <c r="G389" s="60"/>
      <c r="H389" s="60"/>
      <c r="I389" s="60"/>
    </row>
    <row r="390" spans="1:9" x14ac:dyDescent="0.2">
      <c r="A390" s="60"/>
      <c r="D390" s="60"/>
      <c r="E390" s="60"/>
      <c r="F390" s="60"/>
      <c r="G390" s="60"/>
      <c r="H390" s="60"/>
      <c r="I390" s="60"/>
    </row>
    <row r="391" spans="1:9" x14ac:dyDescent="0.2">
      <c r="A391" s="60"/>
      <c r="D391" s="60"/>
      <c r="E391" s="60"/>
      <c r="F391" s="60"/>
      <c r="G391" s="60"/>
      <c r="H391" s="60"/>
      <c r="I391" s="60"/>
    </row>
    <row r="392" spans="1:9" x14ac:dyDescent="0.2">
      <c r="A392" s="60"/>
      <c r="D392" s="60"/>
      <c r="E392" s="60"/>
      <c r="F392" s="60"/>
      <c r="G392" s="60"/>
      <c r="H392" s="60"/>
      <c r="I392" s="60"/>
    </row>
    <row r="393" spans="1:9" x14ac:dyDescent="0.2">
      <c r="A393" s="60"/>
      <c r="D393" s="60"/>
      <c r="E393" s="60"/>
      <c r="F393" s="60"/>
      <c r="G393" s="60"/>
      <c r="H393" s="60"/>
      <c r="I393" s="60"/>
    </row>
    <row r="394" spans="1:9" x14ac:dyDescent="0.2">
      <c r="A394" s="60"/>
      <c r="D394" s="60"/>
      <c r="E394" s="60"/>
      <c r="F394" s="60"/>
      <c r="G394" s="60"/>
      <c r="H394" s="60"/>
      <c r="I394" s="60"/>
    </row>
    <row r="395" spans="1:9" x14ac:dyDescent="0.2">
      <c r="A395" s="60"/>
      <c r="D395" s="60"/>
      <c r="E395" s="60"/>
      <c r="F395" s="60"/>
      <c r="G395" s="60"/>
      <c r="H395" s="60"/>
      <c r="I395" s="60"/>
    </row>
    <row r="396" spans="1:9" x14ac:dyDescent="0.2">
      <c r="A396" s="60"/>
      <c r="D396" s="60"/>
      <c r="E396" s="60"/>
      <c r="F396" s="60"/>
      <c r="G396" s="60"/>
      <c r="H396" s="60"/>
      <c r="I396" s="60"/>
    </row>
    <row r="397" spans="1:9" x14ac:dyDescent="0.2">
      <c r="A397" s="60"/>
      <c r="D397" s="60"/>
      <c r="E397" s="60"/>
      <c r="F397" s="60"/>
      <c r="G397" s="60"/>
      <c r="H397" s="60"/>
      <c r="I397" s="60"/>
    </row>
    <row r="398" spans="1:9" x14ac:dyDescent="0.2">
      <c r="A398" s="60"/>
      <c r="D398" s="60"/>
      <c r="E398" s="60"/>
      <c r="F398" s="60"/>
      <c r="G398" s="60"/>
      <c r="H398" s="60"/>
      <c r="I398" s="60"/>
    </row>
    <row r="399" spans="1:9" x14ac:dyDescent="0.2">
      <c r="A399" s="60"/>
      <c r="D399" s="60"/>
      <c r="E399" s="60"/>
      <c r="F399" s="60"/>
      <c r="G399" s="60"/>
      <c r="H399" s="60"/>
      <c r="I399" s="60"/>
    </row>
    <row r="400" spans="1:9" x14ac:dyDescent="0.2">
      <c r="A400" s="60"/>
      <c r="D400" s="60"/>
      <c r="E400" s="60"/>
      <c r="F400" s="60"/>
      <c r="G400" s="60"/>
      <c r="H400" s="60"/>
      <c r="I400" s="60"/>
    </row>
    <row r="401" spans="1:9" x14ac:dyDescent="0.2">
      <c r="A401" s="60"/>
      <c r="D401" s="60"/>
      <c r="E401" s="60"/>
      <c r="F401" s="60"/>
      <c r="G401" s="60"/>
      <c r="H401" s="60"/>
      <c r="I401" s="60"/>
    </row>
    <row r="402" spans="1:9" x14ac:dyDescent="0.2">
      <c r="A402" s="60"/>
      <c r="D402" s="60"/>
      <c r="E402" s="60"/>
      <c r="F402" s="60"/>
      <c r="G402" s="60"/>
      <c r="H402" s="60"/>
      <c r="I402" s="60"/>
    </row>
    <row r="403" spans="1:9" x14ac:dyDescent="0.2">
      <c r="A403" s="60"/>
      <c r="D403" s="60"/>
      <c r="E403" s="60"/>
      <c r="F403" s="60"/>
      <c r="G403" s="60"/>
      <c r="H403" s="60"/>
      <c r="I403" s="60"/>
    </row>
    <row r="404" spans="1:9" x14ac:dyDescent="0.2">
      <c r="A404" s="60"/>
      <c r="D404" s="60"/>
      <c r="E404" s="60"/>
      <c r="F404" s="60"/>
      <c r="G404" s="60"/>
      <c r="H404" s="60"/>
      <c r="I404" s="60"/>
    </row>
    <row r="405" spans="1:9" x14ac:dyDescent="0.2">
      <c r="A405" s="60"/>
      <c r="D405" s="60"/>
      <c r="E405" s="60"/>
      <c r="F405" s="60"/>
      <c r="G405" s="60"/>
      <c r="H405" s="60"/>
      <c r="I405" s="60"/>
    </row>
    <row r="406" spans="1:9" x14ac:dyDescent="0.2">
      <c r="A406" s="60"/>
      <c r="D406" s="60"/>
      <c r="E406" s="60"/>
      <c r="F406" s="60"/>
      <c r="G406" s="60"/>
      <c r="H406" s="60"/>
      <c r="I406" s="60"/>
    </row>
    <row r="407" spans="1:9" x14ac:dyDescent="0.2">
      <c r="A407" s="60"/>
      <c r="D407" s="60"/>
      <c r="E407" s="60"/>
      <c r="F407" s="60"/>
      <c r="G407" s="60"/>
      <c r="H407" s="60"/>
      <c r="I407" s="60"/>
    </row>
    <row r="408" spans="1:9" x14ac:dyDescent="0.2">
      <c r="A408" s="60"/>
      <c r="D408" s="60"/>
      <c r="E408" s="60"/>
      <c r="F408" s="60"/>
      <c r="G408" s="60"/>
      <c r="H408" s="60"/>
      <c r="I408" s="60"/>
    </row>
    <row r="409" spans="1:9" x14ac:dyDescent="0.2">
      <c r="A409" s="60"/>
      <c r="D409" s="60"/>
      <c r="E409" s="60"/>
      <c r="F409" s="60"/>
      <c r="G409" s="60"/>
      <c r="H409" s="60"/>
      <c r="I409" s="60"/>
    </row>
    <row r="410" spans="1:9" x14ac:dyDescent="0.2">
      <c r="A410" s="60"/>
      <c r="D410" s="60"/>
      <c r="E410" s="60"/>
      <c r="F410" s="60"/>
      <c r="G410" s="60"/>
      <c r="H410" s="60"/>
      <c r="I410" s="60"/>
    </row>
    <row r="411" spans="1:9" x14ac:dyDescent="0.2">
      <c r="A411" s="60"/>
      <c r="D411" s="60"/>
      <c r="E411" s="60"/>
      <c r="F411" s="60"/>
      <c r="G411" s="60"/>
      <c r="H411" s="60"/>
      <c r="I411" s="60"/>
    </row>
    <row r="412" spans="1:9" x14ac:dyDescent="0.2">
      <c r="A412" s="60"/>
      <c r="D412" s="60"/>
      <c r="E412" s="60"/>
      <c r="F412" s="60"/>
      <c r="G412" s="60"/>
      <c r="H412" s="60"/>
      <c r="I412" s="60"/>
    </row>
    <row r="413" spans="1:9" x14ac:dyDescent="0.2">
      <c r="A413" s="60"/>
      <c r="D413" s="60"/>
      <c r="E413" s="60"/>
      <c r="F413" s="60"/>
      <c r="G413" s="60"/>
      <c r="H413" s="60"/>
      <c r="I413" s="60"/>
    </row>
    <row r="414" spans="1:9" x14ac:dyDescent="0.2">
      <c r="A414" s="60"/>
      <c r="D414" s="60"/>
      <c r="E414" s="60"/>
      <c r="F414" s="60"/>
      <c r="G414" s="60"/>
      <c r="H414" s="60"/>
      <c r="I414" s="60"/>
    </row>
    <row r="415" spans="1:9" x14ac:dyDescent="0.2">
      <c r="A415" s="60"/>
      <c r="D415" s="60"/>
      <c r="E415" s="60"/>
      <c r="F415" s="60"/>
      <c r="G415" s="60"/>
      <c r="H415" s="60"/>
      <c r="I415" s="60"/>
    </row>
    <row r="416" spans="1:9" x14ac:dyDescent="0.2">
      <c r="A416" s="60"/>
      <c r="D416" s="60"/>
      <c r="E416" s="60"/>
      <c r="F416" s="60"/>
      <c r="G416" s="60"/>
      <c r="H416" s="60"/>
      <c r="I416" s="60"/>
    </row>
    <row r="417" spans="1:9" x14ac:dyDescent="0.2">
      <c r="A417" s="60"/>
      <c r="D417" s="60"/>
      <c r="E417" s="60"/>
      <c r="F417" s="60"/>
      <c r="G417" s="60"/>
      <c r="H417" s="60"/>
      <c r="I417" s="60"/>
    </row>
    <row r="418" spans="1:9" x14ac:dyDescent="0.2">
      <c r="A418" s="60"/>
      <c r="D418" s="60"/>
      <c r="E418" s="60"/>
      <c r="F418" s="60"/>
      <c r="G418" s="60"/>
      <c r="H418" s="60"/>
      <c r="I418" s="60"/>
    </row>
    <row r="419" spans="1:9" x14ac:dyDescent="0.2">
      <c r="A419" s="60"/>
      <c r="D419" s="60"/>
      <c r="E419" s="60"/>
      <c r="F419" s="60"/>
      <c r="G419" s="60"/>
      <c r="H419" s="60"/>
      <c r="I419" s="60"/>
    </row>
    <row r="420" spans="1:9" x14ac:dyDescent="0.2">
      <c r="A420" s="60"/>
      <c r="D420" s="60"/>
      <c r="E420" s="60"/>
      <c r="F420" s="60"/>
      <c r="G420" s="60"/>
      <c r="H420" s="60"/>
      <c r="I420" s="60"/>
    </row>
    <row r="421" spans="1:9" x14ac:dyDescent="0.2">
      <c r="A421" s="60"/>
      <c r="D421" s="60"/>
      <c r="E421" s="60"/>
      <c r="F421" s="60"/>
      <c r="G421" s="60"/>
      <c r="H421" s="60"/>
      <c r="I421" s="60"/>
    </row>
    <row r="422" spans="1:9" x14ac:dyDescent="0.2">
      <c r="A422" s="60"/>
      <c r="D422" s="60"/>
      <c r="E422" s="60"/>
      <c r="F422" s="60"/>
      <c r="G422" s="60"/>
      <c r="H422" s="60"/>
      <c r="I422" s="60"/>
    </row>
    <row r="423" spans="1:9" x14ac:dyDescent="0.2">
      <c r="A423" s="60"/>
      <c r="D423" s="60"/>
      <c r="E423" s="60"/>
      <c r="F423" s="60"/>
      <c r="G423" s="60"/>
      <c r="H423" s="60"/>
      <c r="I423" s="60"/>
    </row>
    <row r="424" spans="1:9" x14ac:dyDescent="0.2">
      <c r="A424" s="60"/>
      <c r="D424" s="60"/>
      <c r="E424" s="60"/>
      <c r="F424" s="60"/>
      <c r="G424" s="60"/>
      <c r="H424" s="60"/>
      <c r="I424" s="60"/>
    </row>
    <row r="425" spans="1:9" x14ac:dyDescent="0.2">
      <c r="A425" s="60"/>
      <c r="D425" s="60"/>
      <c r="E425" s="60"/>
      <c r="F425" s="60"/>
      <c r="G425" s="60"/>
      <c r="H425" s="60"/>
      <c r="I425" s="60"/>
    </row>
    <row r="426" spans="1:9" x14ac:dyDescent="0.2">
      <c r="A426" s="60"/>
      <c r="D426" s="60"/>
      <c r="E426" s="60"/>
      <c r="F426" s="60"/>
      <c r="G426" s="60"/>
      <c r="H426" s="60"/>
      <c r="I426" s="60"/>
    </row>
    <row r="427" spans="1:9" x14ac:dyDescent="0.2">
      <c r="A427" s="60"/>
      <c r="D427" s="60"/>
      <c r="E427" s="60"/>
      <c r="F427" s="60"/>
      <c r="G427" s="60"/>
      <c r="H427" s="60"/>
      <c r="I427" s="60"/>
    </row>
    <row r="428" spans="1:9" x14ac:dyDescent="0.2">
      <c r="A428" s="60"/>
      <c r="D428" s="60"/>
      <c r="E428" s="60"/>
      <c r="F428" s="60"/>
      <c r="G428" s="60"/>
      <c r="H428" s="60"/>
      <c r="I428" s="60"/>
    </row>
    <row r="429" spans="1:9" x14ac:dyDescent="0.2">
      <c r="A429" s="60"/>
      <c r="D429" s="60"/>
      <c r="E429" s="60"/>
      <c r="F429" s="60"/>
      <c r="G429" s="60"/>
      <c r="H429" s="60"/>
      <c r="I429" s="60"/>
    </row>
    <row r="430" spans="1:9" x14ac:dyDescent="0.2">
      <c r="A430" s="60"/>
      <c r="D430" s="60"/>
      <c r="E430" s="60"/>
      <c r="F430" s="60"/>
      <c r="G430" s="60"/>
      <c r="H430" s="60"/>
      <c r="I430" s="60"/>
    </row>
    <row r="431" spans="1:9" x14ac:dyDescent="0.2">
      <c r="A431" s="60"/>
      <c r="D431" s="60"/>
      <c r="E431" s="60"/>
      <c r="F431" s="60"/>
      <c r="G431" s="60"/>
      <c r="H431" s="60"/>
      <c r="I431" s="60"/>
    </row>
    <row r="432" spans="1:9" x14ac:dyDescent="0.2">
      <c r="A432" s="60"/>
      <c r="D432" s="60"/>
      <c r="E432" s="60"/>
      <c r="F432" s="60"/>
      <c r="G432" s="60"/>
      <c r="H432" s="60"/>
      <c r="I432" s="60"/>
    </row>
    <row r="433" spans="1:9" x14ac:dyDescent="0.2">
      <c r="A433" s="60"/>
      <c r="D433" s="60"/>
      <c r="E433" s="60"/>
      <c r="F433" s="60"/>
      <c r="G433" s="60"/>
      <c r="H433" s="60"/>
      <c r="I433" s="60"/>
    </row>
    <row r="434" spans="1:9" x14ac:dyDescent="0.2">
      <c r="A434" s="60"/>
      <c r="D434" s="60"/>
      <c r="E434" s="60"/>
      <c r="F434" s="60"/>
      <c r="G434" s="60"/>
      <c r="H434" s="60"/>
      <c r="I434" s="60"/>
    </row>
    <row r="435" spans="1:9" x14ac:dyDescent="0.2">
      <c r="A435" s="60"/>
      <c r="D435" s="60"/>
      <c r="E435" s="60"/>
      <c r="F435" s="60"/>
      <c r="G435" s="60"/>
      <c r="H435" s="60"/>
      <c r="I435" s="60"/>
    </row>
    <row r="436" spans="1:9" x14ac:dyDescent="0.2">
      <c r="A436" s="60"/>
      <c r="D436" s="60"/>
      <c r="E436" s="60"/>
      <c r="F436" s="60"/>
      <c r="G436" s="60"/>
      <c r="H436" s="60"/>
      <c r="I436" s="60"/>
    </row>
    <row r="437" spans="1:9" x14ac:dyDescent="0.2">
      <c r="A437" s="60"/>
      <c r="D437" s="60"/>
      <c r="E437" s="60"/>
      <c r="F437" s="60"/>
      <c r="G437" s="60"/>
      <c r="H437" s="60"/>
      <c r="I437" s="60"/>
    </row>
    <row r="438" spans="1:9" x14ac:dyDescent="0.2">
      <c r="A438" s="60"/>
      <c r="D438" s="60"/>
      <c r="E438" s="60"/>
      <c r="F438" s="60"/>
      <c r="G438" s="60"/>
      <c r="H438" s="60"/>
      <c r="I438" s="60"/>
    </row>
  </sheetData>
  <autoFilter ref="A16:J253" xr:uid="{00000000-0001-0000-0000-000000000000}"/>
  <mergeCells count="33">
    <mergeCell ref="B43:C43"/>
    <mergeCell ref="D10:J10"/>
    <mergeCell ref="B31:C31"/>
    <mergeCell ref="B32:C32"/>
    <mergeCell ref="B39:C39"/>
    <mergeCell ref="C14:J14"/>
    <mergeCell ref="D15:I15"/>
    <mergeCell ref="B18:C18"/>
    <mergeCell ref="B11:C11"/>
    <mergeCell ref="H261:J261"/>
    <mergeCell ref="B236:C236"/>
    <mergeCell ref="B237:C237"/>
    <mergeCell ref="B261:G261"/>
    <mergeCell ref="B48:C48"/>
    <mergeCell ref="B70:C70"/>
    <mergeCell ref="B71:C71"/>
    <mergeCell ref="B75:C75"/>
    <mergeCell ref="B222:C222"/>
    <mergeCell ref="B145:C145"/>
    <mergeCell ref="B132:C132"/>
    <mergeCell ref="B136:C136"/>
    <mergeCell ref="B57:C57"/>
    <mergeCell ref="B65:C65"/>
    <mergeCell ref="B88:C88"/>
    <mergeCell ref="B127:C127"/>
    <mergeCell ref="B129:C129"/>
    <mergeCell ref="B234:C234"/>
    <mergeCell ref="B155:C155"/>
    <mergeCell ref="B171:C171"/>
    <mergeCell ref="B173:C173"/>
    <mergeCell ref="B174:C174"/>
    <mergeCell ref="B184:C184"/>
    <mergeCell ref="B218:C218"/>
  </mergeCells>
  <phoneticPr fontId="2" type="noConversion"/>
  <pageMargins left="0.31496062992125984" right="0" top="0.39370078740157483" bottom="0.39370078740157483" header="0" footer="0"/>
  <pageSetup paperSize="8" scale="74"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M55"/>
  <sheetViews>
    <sheetView topLeftCell="A30" workbookViewId="0">
      <selection activeCell="F99" sqref="F99"/>
    </sheetView>
  </sheetViews>
  <sheetFormatPr defaultColWidth="8.85546875" defaultRowHeight="12.75" x14ac:dyDescent="0.2"/>
  <cols>
    <col min="1" max="3" width="8.85546875" customWidth="1"/>
    <col min="4" max="4" width="23.5703125" customWidth="1"/>
    <col min="5" max="5" width="8.85546875" customWidth="1"/>
    <col min="6" max="6" width="16.140625" customWidth="1"/>
    <col min="7" max="7" width="7.42578125" customWidth="1"/>
    <col min="8" max="8" width="26.5703125" style="4" customWidth="1"/>
    <col min="11" max="11" width="16.42578125" customWidth="1"/>
    <col min="13" max="13" width="10.140625" bestFit="1" customWidth="1"/>
  </cols>
  <sheetData>
    <row r="3" spans="2:13" x14ac:dyDescent="0.2">
      <c r="H3" s="1"/>
      <c r="I3" s="2"/>
    </row>
    <row r="5" spans="2:13" x14ac:dyDescent="0.2">
      <c r="H5" s="1"/>
      <c r="I5" s="2"/>
      <c r="L5" t="s">
        <v>388</v>
      </c>
    </row>
    <row r="6" spans="2:13" x14ac:dyDescent="0.2">
      <c r="B6" s="3"/>
      <c r="C6" s="3"/>
      <c r="D6" s="3"/>
      <c r="E6" s="3" t="s">
        <v>389</v>
      </c>
      <c r="F6" s="3"/>
      <c r="G6" s="3"/>
    </row>
    <row r="7" spans="2:13" ht="13.5" thickBot="1" x14ac:dyDescent="0.25">
      <c r="B7" s="3"/>
      <c r="C7" s="3"/>
      <c r="D7" s="3"/>
      <c r="E7" s="3" t="s">
        <v>390</v>
      </c>
      <c r="F7" s="3" t="s">
        <v>391</v>
      </c>
      <c r="G7" s="3" t="s">
        <v>392</v>
      </c>
      <c r="H7" s="4" t="s">
        <v>393</v>
      </c>
      <c r="K7" s="42" t="s">
        <v>394</v>
      </c>
      <c r="L7" s="41">
        <v>32.11</v>
      </c>
      <c r="M7" s="45">
        <v>43201</v>
      </c>
    </row>
    <row r="8" spans="2:13" ht="13.5" thickBot="1" x14ac:dyDescent="0.25">
      <c r="B8" s="5" t="s">
        <v>395</v>
      </c>
      <c r="C8" s="6" t="s">
        <v>396</v>
      </c>
      <c r="D8" s="7"/>
      <c r="E8" s="171">
        <f t="shared" ref="E8:E19" si="0">F8+G8</f>
        <v>706</v>
      </c>
      <c r="F8" s="8">
        <v>85</v>
      </c>
      <c r="G8" s="48">
        <f>450*1.38</f>
        <v>621</v>
      </c>
      <c r="H8" s="47" t="s">
        <v>397</v>
      </c>
      <c r="J8" t="s">
        <v>398</v>
      </c>
      <c r="K8" s="42" t="s">
        <v>399</v>
      </c>
      <c r="L8" s="41">
        <v>25.98</v>
      </c>
      <c r="M8" s="45">
        <v>43201</v>
      </c>
    </row>
    <row r="9" spans="2:13" ht="13.5" thickBot="1" x14ac:dyDescent="0.25">
      <c r="B9" s="10" t="s">
        <v>395</v>
      </c>
      <c r="C9" s="172" t="s">
        <v>400</v>
      </c>
      <c r="D9" s="173"/>
      <c r="E9" s="171">
        <f t="shared" si="0"/>
        <v>706</v>
      </c>
      <c r="F9" s="174">
        <v>85</v>
      </c>
      <c r="G9" s="48">
        <f>460*1.35</f>
        <v>621</v>
      </c>
      <c r="H9" s="47" t="s">
        <v>397</v>
      </c>
      <c r="J9" t="s">
        <v>401</v>
      </c>
      <c r="K9" s="42" t="s">
        <v>402</v>
      </c>
      <c r="L9" s="41">
        <v>0.42</v>
      </c>
      <c r="M9" s="45">
        <v>43201</v>
      </c>
    </row>
    <row r="10" spans="2:13" ht="13.5" thickBot="1" x14ac:dyDescent="0.25">
      <c r="B10" s="10" t="s">
        <v>395</v>
      </c>
      <c r="C10" s="172" t="s">
        <v>403</v>
      </c>
      <c r="D10" s="173"/>
      <c r="E10" s="171">
        <f t="shared" si="0"/>
        <v>189.05999999999997</v>
      </c>
      <c r="F10" s="174">
        <v>0</v>
      </c>
      <c r="G10" s="9">
        <f>137*1.38</f>
        <v>189.05999999999997</v>
      </c>
      <c r="H10" s="4" t="s">
        <v>404</v>
      </c>
      <c r="J10" t="s">
        <v>405</v>
      </c>
      <c r="K10" s="43"/>
    </row>
    <row r="11" spans="2:13" x14ac:dyDescent="0.2">
      <c r="B11" s="10" t="s">
        <v>395</v>
      </c>
      <c r="C11" s="172" t="s">
        <v>406</v>
      </c>
      <c r="D11" s="173"/>
      <c r="E11" s="171">
        <f t="shared" si="0"/>
        <v>326.39999999999998</v>
      </c>
      <c r="F11" s="174">
        <v>85</v>
      </c>
      <c r="G11" s="48">
        <f>170*1.42</f>
        <v>241.39999999999998</v>
      </c>
      <c r="H11" s="47" t="s">
        <v>397</v>
      </c>
      <c r="J11" t="s">
        <v>407</v>
      </c>
    </row>
    <row r="12" spans="2:13" x14ac:dyDescent="0.2">
      <c r="B12" s="10" t="s">
        <v>395</v>
      </c>
      <c r="C12" s="172" t="s">
        <v>408</v>
      </c>
      <c r="D12" s="173"/>
      <c r="E12" s="175"/>
      <c r="F12" s="174">
        <v>30</v>
      </c>
      <c r="G12" s="11">
        <v>50</v>
      </c>
      <c r="K12" s="42" t="s">
        <v>409</v>
      </c>
    </row>
    <row r="13" spans="2:13" x14ac:dyDescent="0.2">
      <c r="B13" s="10" t="s">
        <v>395</v>
      </c>
      <c r="C13" s="172" t="s">
        <v>410</v>
      </c>
      <c r="D13" s="173"/>
      <c r="E13" s="171">
        <f t="shared" si="0"/>
        <v>1680</v>
      </c>
      <c r="F13" s="174">
        <v>170</v>
      </c>
      <c r="G13" s="46">
        <v>1510</v>
      </c>
      <c r="K13" s="42" t="s">
        <v>411</v>
      </c>
    </row>
    <row r="14" spans="2:13" x14ac:dyDescent="0.2">
      <c r="B14" s="10" t="s">
        <v>395</v>
      </c>
      <c r="C14" s="172" t="s">
        <v>412</v>
      </c>
      <c r="D14" s="173"/>
      <c r="E14" s="171">
        <f t="shared" si="0"/>
        <v>1860</v>
      </c>
      <c r="F14" s="174">
        <v>170</v>
      </c>
      <c r="G14" s="46">
        <v>1690</v>
      </c>
    </row>
    <row r="15" spans="2:13" x14ac:dyDescent="0.2">
      <c r="B15" s="10" t="s">
        <v>395</v>
      </c>
      <c r="C15" s="172" t="s">
        <v>413</v>
      </c>
      <c r="D15" s="173"/>
      <c r="E15" s="171">
        <f t="shared" si="0"/>
        <v>2020</v>
      </c>
      <c r="F15" s="174">
        <v>170</v>
      </c>
      <c r="G15" s="46">
        <v>1850</v>
      </c>
      <c r="H15" s="39"/>
    </row>
    <row r="16" spans="2:13" x14ac:dyDescent="0.2">
      <c r="B16" s="10" t="s">
        <v>395</v>
      </c>
      <c r="C16" s="172" t="s">
        <v>414</v>
      </c>
      <c r="D16" s="173"/>
      <c r="E16" s="175">
        <f t="shared" si="0"/>
        <v>2760</v>
      </c>
      <c r="F16" s="174">
        <v>160</v>
      </c>
      <c r="G16" s="11">
        <v>2600</v>
      </c>
      <c r="H16" s="39"/>
    </row>
    <row r="17" spans="2:12" x14ac:dyDescent="0.2">
      <c r="B17" s="10" t="s">
        <v>395</v>
      </c>
      <c r="C17" s="172" t="s">
        <v>415</v>
      </c>
      <c r="D17" s="173"/>
      <c r="E17" s="171">
        <f t="shared" si="0"/>
        <v>275</v>
      </c>
      <c r="F17" s="174">
        <v>85</v>
      </c>
      <c r="G17" s="11">
        <f>190</f>
        <v>190</v>
      </c>
      <c r="H17" s="4" t="s">
        <v>416</v>
      </c>
      <c r="J17" t="s">
        <v>401</v>
      </c>
      <c r="K17" s="49">
        <v>985831000</v>
      </c>
    </row>
    <row r="18" spans="2:12" x14ac:dyDescent="0.2">
      <c r="B18" s="10" t="s">
        <v>417</v>
      </c>
      <c r="C18" s="172" t="s">
        <v>418</v>
      </c>
      <c r="D18" s="173"/>
      <c r="E18" s="171">
        <f t="shared" si="0"/>
        <v>22035</v>
      </c>
      <c r="F18" s="174">
        <v>350</v>
      </c>
      <c r="G18" s="46">
        <v>21685</v>
      </c>
    </row>
    <row r="19" spans="2:12" ht="13.5" thickBot="1" x14ac:dyDescent="0.25">
      <c r="B19" s="12" t="s">
        <v>417</v>
      </c>
      <c r="C19" s="13" t="s">
        <v>419</v>
      </c>
      <c r="D19" s="14"/>
      <c r="E19" s="40">
        <f t="shared" si="0"/>
        <v>1080</v>
      </c>
      <c r="F19" s="15">
        <v>100</v>
      </c>
      <c r="G19" s="16">
        <v>980</v>
      </c>
    </row>
    <row r="20" spans="2:12" x14ac:dyDescent="0.2">
      <c r="B20" s="17"/>
      <c r="D20" s="18"/>
      <c r="E20" s="19"/>
      <c r="F20" s="18"/>
      <c r="G20" s="18"/>
    </row>
    <row r="21" spans="2:12" x14ac:dyDescent="0.2">
      <c r="B21" s="18"/>
      <c r="C21" s="18"/>
      <c r="D21" s="18"/>
      <c r="E21" s="18"/>
      <c r="F21" s="18"/>
      <c r="G21" s="18"/>
    </row>
    <row r="22" spans="2:12" x14ac:dyDescent="0.2">
      <c r="B22" s="18"/>
      <c r="C22" s="18"/>
      <c r="D22" s="18"/>
      <c r="E22" s="18"/>
      <c r="F22" s="18"/>
      <c r="G22" s="18"/>
    </row>
    <row r="23" spans="2:12" ht="26.25" thickBot="1" x14ac:dyDescent="0.25">
      <c r="B23" s="12" t="s">
        <v>420</v>
      </c>
      <c r="C23" s="14" t="s">
        <v>421</v>
      </c>
      <c r="D23" s="14"/>
      <c r="E23" s="20">
        <f>F23+G23</f>
        <v>20</v>
      </c>
      <c r="F23" s="15">
        <v>5</v>
      </c>
      <c r="G23" s="16">
        <v>15</v>
      </c>
      <c r="J23" s="22" t="s">
        <v>422</v>
      </c>
      <c r="K23" t="s">
        <v>423</v>
      </c>
    </row>
    <row r="24" spans="2:12" x14ac:dyDescent="0.2">
      <c r="B24" s="18" t="s">
        <v>27</v>
      </c>
      <c r="C24" s="18" t="s">
        <v>424</v>
      </c>
      <c r="D24" s="18"/>
      <c r="E24" s="18">
        <f>F24+G24</f>
        <v>964.85</v>
      </c>
      <c r="F24" s="18">
        <f>15%*G24</f>
        <v>125.85</v>
      </c>
      <c r="G24" s="18">
        <v>839</v>
      </c>
      <c r="H24" s="4">
        <v>0.55000000000000004</v>
      </c>
      <c r="I24" t="s">
        <v>425</v>
      </c>
      <c r="J24">
        <v>10</v>
      </c>
      <c r="K24" s="21">
        <f>J24*E24</f>
        <v>9648.5</v>
      </c>
      <c r="L24" s="4" t="s">
        <v>426</v>
      </c>
    </row>
    <row r="25" spans="2:12" x14ac:dyDescent="0.2">
      <c r="B25" s="18" t="s">
        <v>27</v>
      </c>
      <c r="C25" s="18" t="s">
        <v>427</v>
      </c>
      <c r="D25" s="18"/>
      <c r="E25" s="18">
        <f t="shared" ref="E25:E53" si="1">F25+G25</f>
        <v>466.9</v>
      </c>
      <c r="F25" s="18">
        <f t="shared" ref="F25:F47" si="2">15%*G25</f>
        <v>60.9</v>
      </c>
      <c r="G25" s="18">
        <v>406</v>
      </c>
      <c r="H25" s="4">
        <v>0.25</v>
      </c>
      <c r="I25" t="s">
        <v>425</v>
      </c>
      <c r="J25">
        <v>1</v>
      </c>
      <c r="K25" s="21">
        <f t="shared" ref="K25:K34" si="3">J25*E25</f>
        <v>466.9</v>
      </c>
    </row>
    <row r="26" spans="2:12" x14ac:dyDescent="0.2">
      <c r="B26" s="18" t="s">
        <v>27</v>
      </c>
      <c r="C26" s="18" t="s">
        <v>428</v>
      </c>
      <c r="D26" s="18"/>
      <c r="E26" s="18">
        <f t="shared" si="1"/>
        <v>466.9</v>
      </c>
      <c r="F26" s="18">
        <f t="shared" si="2"/>
        <v>60.9</v>
      </c>
      <c r="G26" s="18">
        <v>406</v>
      </c>
      <c r="H26" s="4">
        <v>0.17</v>
      </c>
      <c r="I26" t="s">
        <v>425</v>
      </c>
      <c r="J26">
        <v>1</v>
      </c>
      <c r="K26" s="21">
        <f t="shared" si="3"/>
        <v>466.9</v>
      </c>
    </row>
    <row r="27" spans="2:12" x14ac:dyDescent="0.2">
      <c r="B27" s="18" t="s">
        <v>27</v>
      </c>
      <c r="C27" s="18" t="s">
        <v>429</v>
      </c>
      <c r="D27" s="18"/>
      <c r="E27" s="18">
        <f t="shared" si="1"/>
        <v>788.9</v>
      </c>
      <c r="F27" s="18">
        <f t="shared" si="2"/>
        <v>102.89999999999999</v>
      </c>
      <c r="G27" s="18">
        <v>686</v>
      </c>
      <c r="H27" s="4">
        <v>0.46</v>
      </c>
      <c r="I27" t="s">
        <v>425</v>
      </c>
      <c r="J27">
        <v>19</v>
      </c>
      <c r="K27" s="21">
        <f t="shared" si="3"/>
        <v>14989.1</v>
      </c>
    </row>
    <row r="28" spans="2:12" x14ac:dyDescent="0.2">
      <c r="B28" s="18" t="s">
        <v>27</v>
      </c>
      <c r="C28" s="18" t="s">
        <v>430</v>
      </c>
      <c r="D28" s="18"/>
      <c r="E28" s="18">
        <f t="shared" si="1"/>
        <v>391</v>
      </c>
      <c r="F28" s="18">
        <f t="shared" si="2"/>
        <v>51</v>
      </c>
      <c r="G28" s="18">
        <v>340</v>
      </c>
      <c r="H28" s="4">
        <v>0.22</v>
      </c>
      <c r="I28" t="s">
        <v>425</v>
      </c>
      <c r="J28">
        <v>2</v>
      </c>
      <c r="K28" s="21">
        <f t="shared" si="3"/>
        <v>782</v>
      </c>
    </row>
    <row r="29" spans="2:12" x14ac:dyDescent="0.2">
      <c r="B29" s="18" t="s">
        <v>27</v>
      </c>
      <c r="C29" s="18" t="s">
        <v>431</v>
      </c>
      <c r="D29" s="18"/>
      <c r="E29" s="18">
        <f t="shared" si="1"/>
        <v>920</v>
      </c>
      <c r="F29" s="18">
        <f t="shared" si="2"/>
        <v>120</v>
      </c>
      <c r="G29" s="18">
        <v>800</v>
      </c>
      <c r="H29" s="4">
        <v>0.57999999999999996</v>
      </c>
      <c r="I29" t="s">
        <v>425</v>
      </c>
      <c r="J29">
        <v>114</v>
      </c>
      <c r="K29" s="21">
        <f t="shared" si="3"/>
        <v>104880</v>
      </c>
    </row>
    <row r="30" spans="2:12" x14ac:dyDescent="0.2">
      <c r="B30" s="18" t="s">
        <v>27</v>
      </c>
      <c r="C30" s="18" t="s">
        <v>432</v>
      </c>
      <c r="D30" s="18"/>
      <c r="E30" s="18">
        <f t="shared" si="1"/>
        <v>234.6</v>
      </c>
      <c r="F30" s="18">
        <f t="shared" si="2"/>
        <v>30.599999999999998</v>
      </c>
      <c r="G30" s="18">
        <v>204</v>
      </c>
      <c r="H30" s="4">
        <v>0.28999999999999998</v>
      </c>
      <c r="I30" t="s">
        <v>425</v>
      </c>
      <c r="J30">
        <v>35</v>
      </c>
      <c r="K30" s="21">
        <f t="shared" si="3"/>
        <v>8211</v>
      </c>
    </row>
    <row r="31" spans="2:12" x14ac:dyDescent="0.2">
      <c r="B31" s="18" t="s">
        <v>27</v>
      </c>
      <c r="C31" s="18" t="s">
        <v>433</v>
      </c>
      <c r="D31" s="18"/>
      <c r="E31" s="18">
        <f t="shared" si="1"/>
        <v>782</v>
      </c>
      <c r="F31" s="18">
        <f t="shared" si="2"/>
        <v>102</v>
      </c>
      <c r="G31" s="18">
        <v>680</v>
      </c>
      <c r="H31" s="4">
        <v>0.22</v>
      </c>
      <c r="I31" t="s">
        <v>425</v>
      </c>
      <c r="J31">
        <v>35</v>
      </c>
      <c r="K31" s="21">
        <f t="shared" si="3"/>
        <v>27370</v>
      </c>
    </row>
    <row r="32" spans="2:12" x14ac:dyDescent="0.2">
      <c r="B32" s="18" t="s">
        <v>27</v>
      </c>
      <c r="C32" s="18" t="s">
        <v>434</v>
      </c>
      <c r="D32" s="18"/>
      <c r="E32" s="18">
        <f t="shared" si="1"/>
        <v>234.6</v>
      </c>
      <c r="F32" s="18">
        <f t="shared" si="2"/>
        <v>30.599999999999998</v>
      </c>
      <c r="G32" s="18">
        <v>204</v>
      </c>
      <c r="H32" s="4">
        <v>0.14000000000000001</v>
      </c>
      <c r="I32" t="s">
        <v>425</v>
      </c>
      <c r="J32">
        <v>38</v>
      </c>
      <c r="K32" s="21">
        <f t="shared" si="3"/>
        <v>8914.7999999999993</v>
      </c>
    </row>
    <row r="33" spans="2:12" x14ac:dyDescent="0.2">
      <c r="B33" s="18" t="s">
        <v>27</v>
      </c>
      <c r="C33" t="s">
        <v>435</v>
      </c>
      <c r="E33" s="18">
        <f t="shared" si="1"/>
        <v>379.5</v>
      </c>
      <c r="F33" s="18">
        <f t="shared" si="2"/>
        <v>49.5</v>
      </c>
      <c r="G33" s="18">
        <v>330</v>
      </c>
      <c r="H33" s="4">
        <v>0.43</v>
      </c>
      <c r="I33" t="s">
        <v>425</v>
      </c>
      <c r="J33">
        <v>11</v>
      </c>
      <c r="K33" s="21">
        <f t="shared" si="3"/>
        <v>4174.5</v>
      </c>
    </row>
    <row r="34" spans="2:12" x14ac:dyDescent="0.2">
      <c r="B34" s="18" t="s">
        <v>27</v>
      </c>
      <c r="C34" t="s">
        <v>436</v>
      </c>
      <c r="E34" s="18">
        <f t="shared" si="1"/>
        <v>161</v>
      </c>
      <c r="F34" s="18">
        <f t="shared" si="2"/>
        <v>21</v>
      </c>
      <c r="G34" s="18">
        <v>140</v>
      </c>
      <c r="H34" s="4">
        <v>0.16</v>
      </c>
      <c r="I34" t="s">
        <v>425</v>
      </c>
      <c r="J34">
        <v>11</v>
      </c>
      <c r="K34" s="21">
        <f t="shared" si="3"/>
        <v>1771</v>
      </c>
    </row>
    <row r="35" spans="2:12" x14ac:dyDescent="0.2">
      <c r="E35" s="18">
        <f t="shared" si="1"/>
        <v>0</v>
      </c>
      <c r="F35" s="18">
        <f t="shared" si="2"/>
        <v>0</v>
      </c>
    </row>
    <row r="36" spans="2:12" x14ac:dyDescent="0.2">
      <c r="B36" s="18" t="s">
        <v>27</v>
      </c>
      <c r="C36" t="s">
        <v>437</v>
      </c>
      <c r="E36" s="18">
        <f t="shared" si="1"/>
        <v>3680</v>
      </c>
      <c r="F36" s="18">
        <f t="shared" si="2"/>
        <v>480</v>
      </c>
      <c r="G36" s="18">
        <v>3200</v>
      </c>
    </row>
    <row r="37" spans="2:12" x14ac:dyDescent="0.2">
      <c r="B37" s="18" t="s">
        <v>27</v>
      </c>
      <c r="C37" t="s">
        <v>438</v>
      </c>
      <c r="E37" s="18">
        <f t="shared" si="1"/>
        <v>3156.75</v>
      </c>
      <c r="F37" s="18">
        <f t="shared" si="2"/>
        <v>411.75</v>
      </c>
      <c r="G37" s="18">
        <v>2745</v>
      </c>
    </row>
    <row r="38" spans="2:12" x14ac:dyDescent="0.2">
      <c r="B38" s="18" t="s">
        <v>27</v>
      </c>
      <c r="C38" t="s">
        <v>438</v>
      </c>
      <c r="E38" s="18">
        <f t="shared" si="1"/>
        <v>3410.9</v>
      </c>
      <c r="F38" s="18">
        <f t="shared" si="2"/>
        <v>444.9</v>
      </c>
      <c r="G38" s="18">
        <v>2966</v>
      </c>
      <c r="I38" s="267" t="s">
        <v>439</v>
      </c>
      <c r="J38" s="267"/>
      <c r="K38" s="267"/>
    </row>
    <row r="39" spans="2:12" x14ac:dyDescent="0.2">
      <c r="E39" s="18">
        <f t="shared" si="1"/>
        <v>0</v>
      </c>
      <c r="F39" s="18">
        <f t="shared" si="2"/>
        <v>0</v>
      </c>
      <c r="J39" t="s">
        <v>440</v>
      </c>
      <c r="K39" t="s">
        <v>441</v>
      </c>
      <c r="L39" t="s">
        <v>442</v>
      </c>
    </row>
    <row r="40" spans="2:12" x14ac:dyDescent="0.2">
      <c r="B40" s="18" t="s">
        <v>27</v>
      </c>
      <c r="C40" t="s">
        <v>443</v>
      </c>
      <c r="E40" s="18">
        <f t="shared" si="1"/>
        <v>193.2</v>
      </c>
      <c r="F40" s="18">
        <f t="shared" si="2"/>
        <v>25.2</v>
      </c>
      <c r="G40" s="18">
        <f>56*3</f>
        <v>168</v>
      </c>
      <c r="I40" t="s">
        <v>444</v>
      </c>
      <c r="J40" s="44">
        <v>550</v>
      </c>
      <c r="K40" s="44">
        <v>820</v>
      </c>
      <c r="L40">
        <v>1200</v>
      </c>
    </row>
    <row r="41" spans="2:12" x14ac:dyDescent="0.2">
      <c r="B41" s="18" t="s">
        <v>27</v>
      </c>
      <c r="C41" t="s">
        <v>445</v>
      </c>
      <c r="E41" s="38">
        <f t="shared" si="1"/>
        <v>345</v>
      </c>
      <c r="F41" s="18">
        <f t="shared" si="2"/>
        <v>45</v>
      </c>
      <c r="G41" s="18">
        <f>100*3</f>
        <v>300</v>
      </c>
      <c r="I41" t="s">
        <v>446</v>
      </c>
      <c r="J41" s="44">
        <v>650</v>
      </c>
      <c r="K41" s="44">
        <v>850</v>
      </c>
      <c r="L41">
        <v>1280</v>
      </c>
    </row>
    <row r="42" spans="2:12" x14ac:dyDescent="0.2">
      <c r="B42" s="18" t="s">
        <v>27</v>
      </c>
      <c r="C42" t="s">
        <v>447</v>
      </c>
      <c r="E42" s="18">
        <f t="shared" si="1"/>
        <v>267.375</v>
      </c>
      <c r="F42" s="18">
        <f t="shared" si="2"/>
        <v>34.875</v>
      </c>
      <c r="G42" s="18">
        <f>93*2.5</f>
        <v>232.5</v>
      </c>
      <c r="I42" t="s">
        <v>448</v>
      </c>
      <c r="J42" s="44">
        <v>720</v>
      </c>
      <c r="K42" s="44">
        <v>850</v>
      </c>
      <c r="L42">
        <v>1280</v>
      </c>
    </row>
    <row r="43" spans="2:12" x14ac:dyDescent="0.2">
      <c r="B43" s="18" t="s">
        <v>27</v>
      </c>
      <c r="C43" t="s">
        <v>449</v>
      </c>
      <c r="E43" s="38">
        <f t="shared" si="1"/>
        <v>161</v>
      </c>
      <c r="F43" s="18">
        <f t="shared" si="2"/>
        <v>21</v>
      </c>
      <c r="G43" s="18">
        <v>140</v>
      </c>
    </row>
    <row r="44" spans="2:12" x14ac:dyDescent="0.2">
      <c r="B44" s="18" t="s">
        <v>27</v>
      </c>
      <c r="C44" t="s">
        <v>450</v>
      </c>
      <c r="E44" s="18">
        <f t="shared" si="1"/>
        <v>538.20000000000005</v>
      </c>
      <c r="F44" s="18">
        <f t="shared" si="2"/>
        <v>70.2</v>
      </c>
      <c r="G44" s="18">
        <v>468</v>
      </c>
    </row>
    <row r="45" spans="2:12" x14ac:dyDescent="0.2">
      <c r="B45" s="18" t="s">
        <v>27</v>
      </c>
      <c r="C45" t="s">
        <v>451</v>
      </c>
      <c r="E45" s="18">
        <f t="shared" si="1"/>
        <v>232.3</v>
      </c>
      <c r="F45" s="18">
        <f t="shared" si="2"/>
        <v>30.299999999999997</v>
      </c>
      <c r="G45" s="18">
        <v>202</v>
      </c>
    </row>
    <row r="46" spans="2:12" x14ac:dyDescent="0.2">
      <c r="B46" s="18" t="s">
        <v>27</v>
      </c>
      <c r="C46" t="s">
        <v>452</v>
      </c>
      <c r="E46" s="18">
        <f t="shared" si="1"/>
        <v>98.9</v>
      </c>
      <c r="F46" s="18">
        <f t="shared" si="2"/>
        <v>12.9</v>
      </c>
      <c r="G46" s="18">
        <v>86</v>
      </c>
    </row>
    <row r="47" spans="2:12" x14ac:dyDescent="0.2">
      <c r="E47" s="18">
        <f t="shared" si="1"/>
        <v>0</v>
      </c>
      <c r="F47" s="18">
        <f t="shared" si="2"/>
        <v>0</v>
      </c>
    </row>
    <row r="48" spans="2:12" x14ac:dyDescent="0.2">
      <c r="B48" s="18" t="s">
        <v>29</v>
      </c>
      <c r="C48" t="s">
        <v>453</v>
      </c>
      <c r="E48" s="18">
        <f t="shared" si="1"/>
        <v>69</v>
      </c>
      <c r="F48" s="18">
        <v>14</v>
      </c>
      <c r="G48" s="18">
        <v>55</v>
      </c>
    </row>
    <row r="49" spans="2:7" x14ac:dyDescent="0.2">
      <c r="B49" s="18" t="s">
        <v>29</v>
      </c>
      <c r="C49" t="s">
        <v>454</v>
      </c>
      <c r="E49" s="18">
        <f t="shared" si="1"/>
        <v>183</v>
      </c>
      <c r="F49" s="18">
        <v>13</v>
      </c>
      <c r="G49" s="18">
        <v>170</v>
      </c>
    </row>
    <row r="50" spans="2:7" x14ac:dyDescent="0.2">
      <c r="B50" s="18" t="s">
        <v>455</v>
      </c>
      <c r="C50" t="s">
        <v>456</v>
      </c>
      <c r="E50" s="18">
        <f t="shared" si="1"/>
        <v>400</v>
      </c>
      <c r="F50" s="18">
        <v>20</v>
      </c>
      <c r="G50" s="18">
        <v>380</v>
      </c>
    </row>
    <row r="51" spans="2:7" x14ac:dyDescent="0.2">
      <c r="B51" s="18" t="s">
        <v>457</v>
      </c>
      <c r="C51" t="s">
        <v>458</v>
      </c>
      <c r="E51" s="18">
        <f t="shared" si="1"/>
        <v>42.8</v>
      </c>
      <c r="F51" s="18">
        <f>7%*G51</f>
        <v>2.8000000000000003</v>
      </c>
      <c r="G51" s="18">
        <v>40</v>
      </c>
    </row>
    <row r="52" spans="2:7" x14ac:dyDescent="0.2">
      <c r="B52" s="18" t="s">
        <v>457</v>
      </c>
      <c r="C52" t="s">
        <v>459</v>
      </c>
      <c r="E52" s="18">
        <f t="shared" si="1"/>
        <v>53.5</v>
      </c>
      <c r="F52" s="18">
        <f>7%*G52</f>
        <v>3.5000000000000004</v>
      </c>
      <c r="G52" s="18">
        <v>50</v>
      </c>
    </row>
    <row r="53" spans="2:7" x14ac:dyDescent="0.2">
      <c r="B53" s="18" t="s">
        <v>457</v>
      </c>
      <c r="C53" t="s">
        <v>460</v>
      </c>
      <c r="E53" s="18">
        <f t="shared" si="1"/>
        <v>8.56</v>
      </c>
      <c r="F53" s="18">
        <f>7%*G53</f>
        <v>0.56000000000000005</v>
      </c>
      <c r="G53" s="18">
        <v>8</v>
      </c>
    </row>
    <row r="55" spans="2:7" x14ac:dyDescent="0.2">
      <c r="D55" t="s">
        <v>461</v>
      </c>
      <c r="E55">
        <v>10.75</v>
      </c>
      <c r="F55">
        <f>E55*27.51</f>
        <v>295.73250000000002</v>
      </c>
    </row>
  </sheetData>
  <mergeCells count="1">
    <mergeCell ref="I38:K38"/>
  </mergeCells>
  <phoneticPr fontId="2" type="noConversion"/>
  <hyperlinks>
    <hyperlink ref="H8" r:id="rId1" display="https://www.karer.in.ua/zaporozhskoe-kareroupravlenie.php" xr:uid="{00000000-0004-0000-0100-000000000000}"/>
    <hyperlink ref="H9" r:id="rId2" display="https://www.karer.in.ua/zaporozhskoe-kareroupravlenie.php" xr:uid="{00000000-0004-0000-0100-000001000000}"/>
    <hyperlink ref="H11" r:id="rId3" display="https://www.karer.in.ua/zaporozhskoe-kareroupravlenie.php" xr:uid="{00000000-0004-0000-0100-000002000000}"/>
  </hyperlinks>
  <pageMargins left="0.75" right="0.75" top="1" bottom="1" header="0.5" footer="0.5"/>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65"/>
  <sheetViews>
    <sheetView topLeftCell="A49" zoomScale="110" zoomScaleNormal="110" workbookViewId="0">
      <selection activeCell="E54" sqref="E54"/>
    </sheetView>
  </sheetViews>
  <sheetFormatPr defaultColWidth="8.140625" defaultRowHeight="14.25" x14ac:dyDescent="0.2"/>
  <cols>
    <col min="1" max="1" width="4.140625" style="64" customWidth="1"/>
    <col min="2" max="2" width="59.42578125" style="203" customWidth="1"/>
    <col min="3" max="5" width="12.5703125" style="64" customWidth="1"/>
    <col min="6" max="6" width="8.140625" style="64"/>
    <col min="7" max="7" width="12.42578125" style="64" bestFit="1" customWidth="1"/>
    <col min="8" max="9" width="8.42578125" style="64" bestFit="1" customWidth="1"/>
    <col min="10" max="16384" width="8.140625" style="64"/>
  </cols>
  <sheetData>
    <row r="1" spans="1:12" ht="36" customHeight="1" x14ac:dyDescent="0.25">
      <c r="A1" s="268" t="s">
        <v>462</v>
      </c>
      <c r="B1" s="269"/>
      <c r="C1" s="269"/>
      <c r="D1" s="269"/>
      <c r="E1" s="269"/>
    </row>
    <row r="2" spans="1:12" ht="101.25" customHeight="1" x14ac:dyDescent="0.2">
      <c r="A2" s="65" t="s">
        <v>463</v>
      </c>
      <c r="B2" s="66" t="s">
        <v>464</v>
      </c>
      <c r="C2" s="67" t="s">
        <v>465</v>
      </c>
      <c r="D2" s="67" t="s">
        <v>466</v>
      </c>
      <c r="E2" s="67" t="s">
        <v>467</v>
      </c>
      <c r="F2" s="143" t="s">
        <v>468</v>
      </c>
      <c r="G2" s="68" t="s">
        <v>469</v>
      </c>
      <c r="I2" s="68" t="s">
        <v>470</v>
      </c>
      <c r="L2" s="68" t="s">
        <v>471</v>
      </c>
    </row>
    <row r="3" spans="1:12" ht="17.100000000000001" customHeight="1" x14ac:dyDescent="0.2">
      <c r="A3" s="69"/>
      <c r="B3" s="188" t="s">
        <v>472</v>
      </c>
      <c r="C3" s="70"/>
      <c r="D3" s="70"/>
      <c r="E3" s="70"/>
      <c r="F3" s="142"/>
    </row>
    <row r="4" spans="1:12" ht="29.85" customHeight="1" x14ac:dyDescent="0.2">
      <c r="A4" s="71">
        <v>1</v>
      </c>
      <c r="B4" s="189" t="s">
        <v>730</v>
      </c>
      <c r="C4" s="187">
        <f>120*0</f>
        <v>0</v>
      </c>
      <c r="D4" s="72">
        <v>1670</v>
      </c>
      <c r="E4" s="72">
        <f>C4*D4</f>
        <v>0</v>
      </c>
      <c r="F4" s="148" t="s">
        <v>473</v>
      </c>
    </row>
    <row r="5" spans="1:12" ht="29.85" customHeight="1" x14ac:dyDescent="0.2">
      <c r="A5" s="71">
        <v>2</v>
      </c>
      <c r="B5" s="254" t="s">
        <v>732</v>
      </c>
      <c r="C5" s="255">
        <f>90*0</f>
        <v>0</v>
      </c>
      <c r="D5" s="256">
        <v>1375</v>
      </c>
      <c r="E5" s="72">
        <f>C5*D5</f>
        <v>0</v>
      </c>
      <c r="F5" s="148"/>
    </row>
    <row r="6" spans="1:12" ht="29.85" customHeight="1" x14ac:dyDescent="0.2">
      <c r="A6" s="71">
        <v>3</v>
      </c>
      <c r="B6" s="254" t="s">
        <v>731</v>
      </c>
      <c r="C6" s="255">
        <f>48+36</f>
        <v>84</v>
      </c>
      <c r="D6" s="256">
        <v>690</v>
      </c>
      <c r="E6" s="72">
        <f t="shared" ref="E6:E7" si="0">C6*D6</f>
        <v>57960</v>
      </c>
      <c r="F6" s="148"/>
    </row>
    <row r="7" spans="1:12" ht="29.85" customHeight="1" x14ac:dyDescent="0.2">
      <c r="A7" s="71">
        <v>4</v>
      </c>
      <c r="B7" s="254" t="s">
        <v>733</v>
      </c>
      <c r="C7" s="255">
        <f>24+18</f>
        <v>42</v>
      </c>
      <c r="D7" s="256">
        <v>1500</v>
      </c>
      <c r="E7" s="72">
        <f t="shared" si="0"/>
        <v>63000</v>
      </c>
      <c r="F7" s="148"/>
    </row>
    <row r="8" spans="1:12" ht="29.85" customHeight="1" x14ac:dyDescent="0.2">
      <c r="A8" s="71">
        <v>5</v>
      </c>
      <c r="B8" s="190" t="s">
        <v>474</v>
      </c>
      <c r="C8" s="149">
        <v>0</v>
      </c>
      <c r="D8" s="72">
        <v>340</v>
      </c>
      <c r="E8" s="74">
        <f>C8*D8</f>
        <v>0</v>
      </c>
      <c r="F8" s="142"/>
    </row>
    <row r="9" spans="1:12" ht="17.100000000000001" customHeight="1" x14ac:dyDescent="0.2">
      <c r="A9" s="71">
        <v>6</v>
      </c>
      <c r="B9" s="190" t="s">
        <v>475</v>
      </c>
      <c r="C9" s="187">
        <v>3</v>
      </c>
      <c r="D9" s="72">
        <v>520</v>
      </c>
      <c r="E9" s="74">
        <f>C9*D9</f>
        <v>1560</v>
      </c>
      <c r="F9" s="142"/>
    </row>
    <row r="10" spans="1:12" ht="20.45" customHeight="1" x14ac:dyDescent="0.2">
      <c r="A10" s="71">
        <v>7</v>
      </c>
      <c r="B10" s="190" t="s">
        <v>476</v>
      </c>
      <c r="C10" s="187">
        <v>2</v>
      </c>
      <c r="D10" s="72">
        <v>670</v>
      </c>
      <c r="E10" s="74">
        <f>C10*D10</f>
        <v>1340</v>
      </c>
      <c r="F10" s="142"/>
    </row>
    <row r="11" spans="1:12" ht="18" customHeight="1" x14ac:dyDescent="0.2">
      <c r="A11" s="71">
        <v>8</v>
      </c>
      <c r="B11" s="190" t="s">
        <v>477</v>
      </c>
      <c r="C11" s="187">
        <v>6</v>
      </c>
      <c r="D11" s="74">
        <v>3330</v>
      </c>
      <c r="E11" s="74">
        <f>C11*D11</f>
        <v>19980</v>
      </c>
      <c r="F11" s="142"/>
    </row>
    <row r="12" spans="1:12" ht="17.100000000000001" customHeight="1" x14ac:dyDescent="0.2">
      <c r="A12" s="71"/>
      <c r="B12" s="188" t="s">
        <v>478</v>
      </c>
      <c r="C12" s="73"/>
      <c r="D12" s="74"/>
      <c r="E12" s="74"/>
      <c r="F12" s="142"/>
    </row>
    <row r="13" spans="1:12" ht="16.5" customHeight="1" x14ac:dyDescent="0.2">
      <c r="A13" s="71">
        <v>6</v>
      </c>
      <c r="B13" s="191" t="s">
        <v>479</v>
      </c>
      <c r="C13" s="73"/>
      <c r="D13" s="74"/>
      <c r="E13" s="74"/>
      <c r="F13" s="142"/>
    </row>
    <row r="14" spans="1:12" ht="21" customHeight="1" x14ac:dyDescent="0.2">
      <c r="A14" s="71">
        <v>7</v>
      </c>
      <c r="B14" s="190" t="s">
        <v>670</v>
      </c>
      <c r="C14" s="187">
        <f>5*0</f>
        <v>0</v>
      </c>
      <c r="D14" s="72">
        <v>10990</v>
      </c>
      <c r="E14" s="74">
        <f t="shared" ref="E14:E51" si="1">C14*D14</f>
        <v>0</v>
      </c>
      <c r="F14" s="142"/>
    </row>
    <row r="15" spans="1:12" ht="29.85" customHeight="1" x14ac:dyDescent="0.2">
      <c r="A15" s="71">
        <v>8</v>
      </c>
      <c r="B15" s="190" t="s">
        <v>480</v>
      </c>
      <c r="C15" s="187">
        <v>8</v>
      </c>
      <c r="D15" s="72">
        <v>840</v>
      </c>
      <c r="E15" s="74">
        <f t="shared" si="1"/>
        <v>6720</v>
      </c>
      <c r="F15" s="142"/>
    </row>
    <row r="16" spans="1:12" ht="29.85" customHeight="1" x14ac:dyDescent="0.2">
      <c r="A16" s="71">
        <v>9</v>
      </c>
      <c r="B16" s="190" t="s">
        <v>481</v>
      </c>
      <c r="C16" s="187">
        <f>5*0</f>
        <v>0</v>
      </c>
      <c r="D16" s="72">
        <v>33033</v>
      </c>
      <c r="E16" s="74">
        <f t="shared" si="1"/>
        <v>0</v>
      </c>
      <c r="F16" s="142"/>
    </row>
    <row r="17" spans="1:8" ht="29.85" customHeight="1" x14ac:dyDescent="0.2">
      <c r="A17" s="71">
        <v>10</v>
      </c>
      <c r="B17" s="190" t="s">
        <v>482</v>
      </c>
      <c r="C17" s="187">
        <f>5*0</f>
        <v>0</v>
      </c>
      <c r="D17" s="72">
        <v>2952</v>
      </c>
      <c r="E17" s="74">
        <f t="shared" si="1"/>
        <v>0</v>
      </c>
      <c r="F17" s="142"/>
    </row>
    <row r="18" spans="1:8" ht="29.85" customHeight="1" x14ac:dyDescent="0.2">
      <c r="A18" s="237"/>
      <c r="B18" s="257" t="s">
        <v>734</v>
      </c>
      <c r="C18" s="255">
        <f>3*0</f>
        <v>0</v>
      </c>
      <c r="D18" s="256">
        <v>14313</v>
      </c>
      <c r="E18" s="258">
        <f t="shared" si="1"/>
        <v>0</v>
      </c>
      <c r="F18" s="142"/>
    </row>
    <row r="19" spans="1:8" ht="29.85" customHeight="1" x14ac:dyDescent="0.2">
      <c r="A19" s="237"/>
      <c r="B19" s="257" t="s">
        <v>735</v>
      </c>
      <c r="C19" s="255">
        <f>3*0</f>
        <v>0</v>
      </c>
      <c r="D19" s="256">
        <v>24654</v>
      </c>
      <c r="E19" s="258">
        <f t="shared" si="1"/>
        <v>0</v>
      </c>
      <c r="F19" s="142"/>
    </row>
    <row r="20" spans="1:8" ht="29.85" customHeight="1" x14ac:dyDescent="0.2">
      <c r="A20" s="237"/>
      <c r="B20" s="257" t="s">
        <v>736</v>
      </c>
      <c r="C20" s="255">
        <f>3*0</f>
        <v>0</v>
      </c>
      <c r="D20" s="256">
        <v>1308</v>
      </c>
      <c r="E20" s="258">
        <f t="shared" si="1"/>
        <v>0</v>
      </c>
      <c r="F20" s="142"/>
    </row>
    <row r="21" spans="1:8" ht="29.85" customHeight="1" x14ac:dyDescent="0.2">
      <c r="A21" s="237"/>
      <c r="B21" s="257" t="s">
        <v>737</v>
      </c>
      <c r="C21" s="255">
        <f>3*0</f>
        <v>0</v>
      </c>
      <c r="D21" s="256">
        <v>32496</v>
      </c>
      <c r="E21" s="258">
        <f t="shared" si="1"/>
        <v>0</v>
      </c>
      <c r="F21" s="142"/>
    </row>
    <row r="22" spans="1:8" ht="29.85" customHeight="1" x14ac:dyDescent="0.2">
      <c r="A22" s="71">
        <v>11</v>
      </c>
      <c r="B22" s="190" t="s">
        <v>739</v>
      </c>
      <c r="C22" s="187">
        <f>5*0</f>
        <v>0</v>
      </c>
      <c r="D22" s="72">
        <v>78100</v>
      </c>
      <c r="E22" s="74">
        <f t="shared" si="1"/>
        <v>0</v>
      </c>
      <c r="F22" s="142"/>
    </row>
    <row r="23" spans="1:8" ht="42.75" x14ac:dyDescent="0.2">
      <c r="A23" s="71">
        <v>12</v>
      </c>
      <c r="B23" s="190" t="s">
        <v>483</v>
      </c>
      <c r="C23" s="187">
        <v>1</v>
      </c>
      <c r="D23" s="72">
        <v>4163</v>
      </c>
      <c r="E23" s="74">
        <f t="shared" si="1"/>
        <v>4163</v>
      </c>
      <c r="F23" s="142"/>
    </row>
    <row r="24" spans="1:8" ht="29.85" customHeight="1" x14ac:dyDescent="0.2">
      <c r="A24" s="71">
        <v>13</v>
      </c>
      <c r="B24" s="192" t="s">
        <v>484</v>
      </c>
      <c r="C24" s="138">
        <v>0</v>
      </c>
      <c r="D24" s="72">
        <v>328</v>
      </c>
      <c r="E24" s="74">
        <f t="shared" si="1"/>
        <v>0</v>
      </c>
      <c r="F24" s="142"/>
    </row>
    <row r="25" spans="1:8" ht="29.85" customHeight="1" x14ac:dyDescent="0.2">
      <c r="A25" s="71">
        <v>14</v>
      </c>
      <c r="B25" s="193" t="s">
        <v>485</v>
      </c>
      <c r="C25" s="139">
        <v>0</v>
      </c>
      <c r="D25" s="72">
        <v>581</v>
      </c>
      <c r="E25" s="74">
        <f t="shared" si="1"/>
        <v>0</v>
      </c>
      <c r="F25" s="144"/>
    </row>
    <row r="26" spans="1:8" ht="29.85" customHeight="1" x14ac:dyDescent="0.2">
      <c r="A26" s="71">
        <v>15</v>
      </c>
      <c r="B26" s="193" t="s">
        <v>486</v>
      </c>
      <c r="C26" s="152">
        <v>4</v>
      </c>
      <c r="D26" s="72">
        <v>1921</v>
      </c>
      <c r="E26" s="74">
        <f t="shared" si="1"/>
        <v>7684</v>
      </c>
      <c r="F26" s="142"/>
    </row>
    <row r="27" spans="1:8" ht="29.85" customHeight="1" x14ac:dyDescent="0.2">
      <c r="A27" s="71">
        <v>16</v>
      </c>
      <c r="B27" s="190" t="s">
        <v>487</v>
      </c>
      <c r="C27" s="187">
        <f>5*0</f>
        <v>0</v>
      </c>
      <c r="D27" s="72">
        <v>408</v>
      </c>
      <c r="E27" s="74">
        <f t="shared" si="1"/>
        <v>0</v>
      </c>
      <c r="F27" s="142"/>
    </row>
    <row r="28" spans="1:8" ht="29.85" customHeight="1" x14ac:dyDescent="0.2">
      <c r="A28" s="71">
        <v>17</v>
      </c>
      <c r="B28" s="190" t="s">
        <v>488</v>
      </c>
      <c r="C28" s="187">
        <f>5*0</f>
        <v>0</v>
      </c>
      <c r="D28" s="72">
        <v>3750</v>
      </c>
      <c r="E28" s="74">
        <f t="shared" si="1"/>
        <v>0</v>
      </c>
      <c r="F28" s="142"/>
    </row>
    <row r="29" spans="1:8" ht="29.85" customHeight="1" x14ac:dyDescent="0.2">
      <c r="A29" s="71">
        <v>20</v>
      </c>
      <c r="B29" s="194" t="s">
        <v>489</v>
      </c>
      <c r="C29" s="152">
        <f>35*0</f>
        <v>0</v>
      </c>
      <c r="D29" s="72">
        <v>774</v>
      </c>
      <c r="E29" s="74">
        <f t="shared" si="1"/>
        <v>0</v>
      </c>
      <c r="F29" s="273">
        <v>104.105</v>
      </c>
      <c r="G29" s="145">
        <v>82.5</v>
      </c>
    </row>
    <row r="30" spans="1:8" ht="29.85" customHeight="1" x14ac:dyDescent="0.2">
      <c r="A30" s="71">
        <v>23</v>
      </c>
      <c r="B30" s="194" t="s">
        <v>490</v>
      </c>
      <c r="C30" s="151">
        <f>130*0</f>
        <v>0</v>
      </c>
      <c r="D30" s="72">
        <v>938</v>
      </c>
      <c r="E30" s="72">
        <f t="shared" si="1"/>
        <v>0</v>
      </c>
      <c r="F30" s="273"/>
      <c r="G30" s="146">
        <v>22.1</v>
      </c>
      <c r="H30" s="142"/>
    </row>
    <row r="31" spans="1:8" ht="29.85" customHeight="1" x14ac:dyDescent="0.2">
      <c r="A31" s="71">
        <v>24</v>
      </c>
      <c r="B31" s="195" t="s">
        <v>491</v>
      </c>
      <c r="C31" s="138">
        <v>0</v>
      </c>
      <c r="D31" s="72">
        <v>295</v>
      </c>
      <c r="E31" s="72">
        <f t="shared" si="1"/>
        <v>0</v>
      </c>
      <c r="F31" s="146" t="s">
        <v>492</v>
      </c>
      <c r="G31" s="146"/>
      <c r="H31" s="142" t="s">
        <v>493</v>
      </c>
    </row>
    <row r="32" spans="1:8" ht="29.85" customHeight="1" x14ac:dyDescent="0.2">
      <c r="A32" s="237"/>
      <c r="B32" s="259" t="s">
        <v>738</v>
      </c>
      <c r="C32" s="260">
        <v>5</v>
      </c>
      <c r="D32" s="256">
        <v>3177</v>
      </c>
      <c r="E32" s="256">
        <f t="shared" si="1"/>
        <v>15885</v>
      </c>
      <c r="F32" s="146"/>
      <c r="G32" s="146"/>
      <c r="H32" s="142"/>
    </row>
    <row r="33" spans="1:7" ht="29.85" customHeight="1" x14ac:dyDescent="0.2">
      <c r="A33" s="71">
        <v>25</v>
      </c>
      <c r="B33" s="194" t="s">
        <v>494</v>
      </c>
      <c r="C33" s="152">
        <v>5</v>
      </c>
      <c r="D33" s="72">
        <v>440</v>
      </c>
      <c r="E33" s="74">
        <f t="shared" si="1"/>
        <v>2200</v>
      </c>
      <c r="F33" s="147"/>
      <c r="G33" s="147">
        <v>5</v>
      </c>
    </row>
    <row r="34" spans="1:7" ht="29.85" customHeight="1" x14ac:dyDescent="0.2">
      <c r="A34" s="71">
        <v>26</v>
      </c>
      <c r="B34" s="194" t="s">
        <v>495</v>
      </c>
      <c r="C34" s="187">
        <f>5*0</f>
        <v>0</v>
      </c>
      <c r="D34" s="72">
        <v>2766</v>
      </c>
      <c r="E34" s="74">
        <f t="shared" si="1"/>
        <v>0</v>
      </c>
      <c r="F34" s="142"/>
      <c r="G34" s="142"/>
    </row>
    <row r="35" spans="1:7" ht="29.85" customHeight="1" x14ac:dyDescent="0.2">
      <c r="A35" s="71">
        <v>27</v>
      </c>
      <c r="B35" s="194" t="s">
        <v>496</v>
      </c>
      <c r="C35" s="187">
        <f>5*0</f>
        <v>0</v>
      </c>
      <c r="D35" s="72">
        <v>2664</v>
      </c>
      <c r="E35" s="74">
        <f t="shared" si="1"/>
        <v>0</v>
      </c>
      <c r="F35" s="142"/>
      <c r="G35" s="142"/>
    </row>
    <row r="36" spans="1:7" ht="29.85" customHeight="1" x14ac:dyDescent="0.2">
      <c r="A36" s="71">
        <v>28</v>
      </c>
      <c r="B36" s="194" t="s">
        <v>497</v>
      </c>
      <c r="C36" s="187">
        <f>5*0</f>
        <v>0</v>
      </c>
      <c r="D36" s="72">
        <v>1572</v>
      </c>
      <c r="E36" s="74">
        <f t="shared" si="1"/>
        <v>0</v>
      </c>
      <c r="F36" s="142"/>
      <c r="G36" s="142"/>
    </row>
    <row r="37" spans="1:7" ht="29.85" customHeight="1" x14ac:dyDescent="0.2">
      <c r="A37" s="71">
        <v>29</v>
      </c>
      <c r="B37" s="196" t="s">
        <v>498</v>
      </c>
      <c r="C37" s="152">
        <f>7*0</f>
        <v>0</v>
      </c>
      <c r="D37" s="72">
        <v>800</v>
      </c>
      <c r="E37" s="74">
        <f t="shared" si="1"/>
        <v>0</v>
      </c>
      <c r="F37" s="147"/>
      <c r="G37" s="147">
        <v>5</v>
      </c>
    </row>
    <row r="38" spans="1:7" ht="29.85" customHeight="1" x14ac:dyDescent="0.2">
      <c r="A38" s="71">
        <v>30</v>
      </c>
      <c r="B38" s="194" t="s">
        <v>499</v>
      </c>
      <c r="C38" s="187">
        <f>5*0</f>
        <v>0</v>
      </c>
      <c r="D38" s="72">
        <v>2262</v>
      </c>
      <c r="E38" s="74">
        <f t="shared" si="1"/>
        <v>0</v>
      </c>
      <c r="F38" s="142"/>
      <c r="G38" s="142"/>
    </row>
    <row r="39" spans="1:7" ht="29.85" customHeight="1" x14ac:dyDescent="0.2">
      <c r="A39" s="71">
        <v>31</v>
      </c>
      <c r="B39" s="194" t="s">
        <v>741</v>
      </c>
      <c r="C39" s="187">
        <v>20</v>
      </c>
      <c r="D39" s="72">
        <v>2930</v>
      </c>
      <c r="E39" s="74">
        <f t="shared" si="1"/>
        <v>58600</v>
      </c>
      <c r="F39" s="142"/>
      <c r="G39" s="142"/>
    </row>
    <row r="40" spans="1:7" ht="29.85" customHeight="1" x14ac:dyDescent="0.2">
      <c r="A40" s="237"/>
      <c r="B40" s="194" t="s">
        <v>740</v>
      </c>
      <c r="C40" s="255">
        <v>2</v>
      </c>
      <c r="D40" s="256">
        <v>1100</v>
      </c>
      <c r="E40" s="74">
        <f t="shared" si="1"/>
        <v>2200</v>
      </c>
      <c r="F40" s="142"/>
      <c r="G40" s="142"/>
    </row>
    <row r="41" spans="1:7" ht="29.85" customHeight="1" x14ac:dyDescent="0.2">
      <c r="A41" s="71">
        <v>32</v>
      </c>
      <c r="B41" s="194" t="s">
        <v>500</v>
      </c>
      <c r="C41" s="187">
        <v>1</v>
      </c>
      <c r="D41" s="72">
        <v>18000</v>
      </c>
      <c r="E41" s="74">
        <f t="shared" si="1"/>
        <v>18000</v>
      </c>
      <c r="F41" s="142"/>
      <c r="G41" s="142"/>
    </row>
    <row r="42" spans="1:7" ht="29.85" customHeight="1" x14ac:dyDescent="0.2">
      <c r="A42" s="71">
        <v>33</v>
      </c>
      <c r="B42" s="194" t="s">
        <v>742</v>
      </c>
      <c r="C42" s="187">
        <v>2</v>
      </c>
      <c r="D42" s="72">
        <v>50000</v>
      </c>
      <c r="E42" s="74">
        <f t="shared" si="1"/>
        <v>100000</v>
      </c>
      <c r="F42" s="142"/>
      <c r="G42" s="142"/>
    </row>
    <row r="43" spans="1:7" ht="23.1" customHeight="1" x14ac:dyDescent="0.2">
      <c r="A43" s="71">
        <v>34</v>
      </c>
      <c r="B43" s="194" t="s">
        <v>501</v>
      </c>
      <c r="C43" s="187">
        <v>3.2</v>
      </c>
      <c r="D43" s="74">
        <v>2200</v>
      </c>
      <c r="E43" s="74">
        <f t="shared" si="1"/>
        <v>7040</v>
      </c>
      <c r="F43" s="142"/>
      <c r="G43" s="142"/>
    </row>
    <row r="44" spans="1:7" ht="18.600000000000001" customHeight="1" x14ac:dyDescent="0.2">
      <c r="A44" s="71">
        <v>35</v>
      </c>
      <c r="B44" s="194" t="s">
        <v>502</v>
      </c>
      <c r="C44" s="187">
        <v>0.5</v>
      </c>
      <c r="D44" s="74">
        <v>2200</v>
      </c>
      <c r="E44" s="74">
        <f t="shared" si="1"/>
        <v>1100</v>
      </c>
      <c r="F44" s="142"/>
      <c r="G44" s="142"/>
    </row>
    <row r="45" spans="1:7" ht="22.35" customHeight="1" x14ac:dyDescent="0.2">
      <c r="A45" s="71">
        <v>36</v>
      </c>
      <c r="B45" s="192" t="s">
        <v>503</v>
      </c>
      <c r="C45" s="73">
        <v>0</v>
      </c>
      <c r="D45" s="74">
        <v>65</v>
      </c>
      <c r="E45" s="74">
        <f t="shared" si="1"/>
        <v>0</v>
      </c>
      <c r="F45" s="142"/>
      <c r="G45" s="142">
        <v>13.4</v>
      </c>
    </row>
    <row r="46" spans="1:7" ht="17.100000000000001" customHeight="1" x14ac:dyDescent="0.2">
      <c r="A46" s="71"/>
      <c r="B46" s="197" t="s">
        <v>504</v>
      </c>
      <c r="C46" s="73"/>
      <c r="D46" s="74"/>
      <c r="E46" s="74"/>
      <c r="F46" s="142"/>
      <c r="G46" s="142"/>
    </row>
    <row r="47" spans="1:7" ht="29.85" customHeight="1" x14ac:dyDescent="0.2">
      <c r="A47" s="71">
        <v>37</v>
      </c>
      <c r="B47" s="192" t="s">
        <v>505</v>
      </c>
      <c r="C47" s="187">
        <v>65</v>
      </c>
      <c r="D47" s="74">
        <v>552</v>
      </c>
      <c r="E47" s="74">
        <f t="shared" si="1"/>
        <v>35880</v>
      </c>
      <c r="F47" s="142" t="s">
        <v>506</v>
      </c>
      <c r="G47" s="142"/>
    </row>
    <row r="48" spans="1:7" ht="17.100000000000001" customHeight="1" x14ac:dyDescent="0.2">
      <c r="A48" s="71"/>
      <c r="B48" s="197" t="s">
        <v>507</v>
      </c>
      <c r="C48" s="73"/>
      <c r="D48" s="74"/>
      <c r="E48" s="74"/>
      <c r="F48" s="142"/>
      <c r="G48" s="142"/>
    </row>
    <row r="49" spans="1:7" ht="29.85" customHeight="1" x14ac:dyDescent="0.2">
      <c r="A49" s="71">
        <v>38</v>
      </c>
      <c r="B49" s="192" t="s">
        <v>508</v>
      </c>
      <c r="C49" s="187">
        <v>35</v>
      </c>
      <c r="D49" s="74">
        <v>552</v>
      </c>
      <c r="E49" s="74">
        <f t="shared" si="1"/>
        <v>19320</v>
      </c>
      <c r="F49" s="142"/>
      <c r="G49" s="142"/>
    </row>
    <row r="50" spans="1:7" ht="17.100000000000001" customHeight="1" x14ac:dyDescent="0.2">
      <c r="A50" s="71"/>
      <c r="B50" s="197" t="s">
        <v>509</v>
      </c>
      <c r="C50" s="73"/>
      <c r="D50" s="74"/>
      <c r="E50" s="74"/>
      <c r="F50" s="142"/>
      <c r="G50" s="142"/>
    </row>
    <row r="51" spans="1:7" ht="29.85" customHeight="1" x14ac:dyDescent="0.2">
      <c r="A51" s="71">
        <v>39</v>
      </c>
      <c r="B51" s="192" t="s">
        <v>510</v>
      </c>
      <c r="C51" s="150">
        <v>0</v>
      </c>
      <c r="D51" s="74">
        <v>477</v>
      </c>
      <c r="E51" s="74">
        <f t="shared" si="1"/>
        <v>0</v>
      </c>
      <c r="F51" s="142"/>
      <c r="G51" s="142"/>
    </row>
    <row r="52" spans="1:7" ht="17.100000000000001" customHeight="1" x14ac:dyDescent="0.2">
      <c r="A52" s="71"/>
      <c r="B52" s="191" t="s">
        <v>479</v>
      </c>
      <c r="C52" s="73"/>
      <c r="D52" s="74"/>
      <c r="E52" s="74"/>
      <c r="F52" s="142"/>
      <c r="G52" s="142"/>
    </row>
    <row r="53" spans="1:7" ht="29.85" customHeight="1" x14ac:dyDescent="0.2">
      <c r="A53" s="71">
        <v>47</v>
      </c>
      <c r="B53" s="192" t="s">
        <v>511</v>
      </c>
      <c r="C53" s="187">
        <v>1</v>
      </c>
      <c r="D53" s="72">
        <v>3100</v>
      </c>
      <c r="E53" s="74">
        <f t="shared" ref="E53" si="2">C53*D53</f>
        <v>3100</v>
      </c>
      <c r="F53" s="142"/>
      <c r="G53" s="142"/>
    </row>
    <row r="54" spans="1:7" ht="17.100000000000001" customHeight="1" x14ac:dyDescent="0.2">
      <c r="A54" s="140"/>
      <c r="B54" s="188" t="s">
        <v>512</v>
      </c>
      <c r="C54" s="187">
        <v>1</v>
      </c>
      <c r="D54" s="74">
        <f>D55*0.08</f>
        <v>35761.488000000005</v>
      </c>
      <c r="E54" s="74">
        <f>C54*D54</f>
        <v>35761.488000000005</v>
      </c>
      <c r="F54" s="142"/>
      <c r="G54" s="142"/>
    </row>
    <row r="55" spans="1:7" ht="57" customHeight="1" x14ac:dyDescent="0.2">
      <c r="A55" s="270" t="s">
        <v>513</v>
      </c>
      <c r="B55" s="271"/>
      <c r="C55" s="271"/>
      <c r="D55" s="272">
        <f>SUM(E4:E53)*1.05</f>
        <v>447018.60000000003</v>
      </c>
      <c r="E55" s="272"/>
    </row>
    <row r="56" spans="1:7" ht="29.85" customHeight="1" x14ac:dyDescent="0.2"/>
    <row r="57" spans="1:7" ht="29.85" customHeight="1" x14ac:dyDescent="0.2">
      <c r="B57" s="199" t="s">
        <v>514</v>
      </c>
      <c r="C57" s="82" t="s">
        <v>515</v>
      </c>
    </row>
    <row r="58" spans="1:7" ht="15" x14ac:dyDescent="0.2">
      <c r="B58" s="204"/>
      <c r="C58" s="76"/>
    </row>
    <row r="59" spans="1:7" ht="15" x14ac:dyDescent="0.2">
      <c r="B59" s="205" t="s">
        <v>516</v>
      </c>
      <c r="C59" s="86" t="s">
        <v>516</v>
      </c>
    </row>
    <row r="60" spans="1:7" x14ac:dyDescent="0.2">
      <c r="B60" s="202" t="s">
        <v>517</v>
      </c>
      <c r="C60" s="77" t="s">
        <v>517</v>
      </c>
    </row>
    <row r="61" spans="1:7" ht="15" x14ac:dyDescent="0.2">
      <c r="B61" s="206"/>
    </row>
    <row r="65" ht="13.5" customHeight="1" x14ac:dyDescent="0.2"/>
  </sheetData>
  <mergeCells count="4">
    <mergeCell ref="A1:E1"/>
    <mergeCell ref="A55:C55"/>
    <mergeCell ref="D55:E55"/>
    <mergeCell ref="F29:F30"/>
  </mergeCells>
  <phoneticPr fontId="2" type="noConversion"/>
  <hyperlinks>
    <hyperlink ref="G2" r:id="rId1" xr:uid="{00000000-0004-0000-0200-000000000000}"/>
    <hyperlink ref="I2" r:id="rId2" xr:uid="{00000000-0004-0000-0200-000001000000}"/>
    <hyperlink ref="L2" r:id="rId3" xr:uid="{00000000-0004-0000-0200-000002000000}"/>
  </hyperlinks>
  <pageMargins left="0.59055118110236227" right="0" top="0.59055118110236227" bottom="0.59055118110236227" header="0" footer="0"/>
  <pageSetup paperSize="9" scale="95"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4"/>
  <sheetViews>
    <sheetView topLeftCell="A11" workbookViewId="0">
      <selection activeCell="I23" sqref="I23"/>
    </sheetView>
  </sheetViews>
  <sheetFormatPr defaultRowHeight="12.75" x14ac:dyDescent="0.2"/>
  <cols>
    <col min="1" max="1" width="7.5703125" customWidth="1"/>
    <col min="2" max="2" width="69.5703125" customWidth="1"/>
    <col min="3" max="3" width="9.5703125" customWidth="1"/>
    <col min="4" max="6" width="12.5703125" customWidth="1"/>
  </cols>
  <sheetData>
    <row r="1" spans="1:8" ht="33.75" x14ac:dyDescent="0.2">
      <c r="A1" s="87" t="s">
        <v>3</v>
      </c>
      <c r="B1" s="87" t="s">
        <v>518</v>
      </c>
      <c r="C1" s="87" t="s">
        <v>519</v>
      </c>
      <c r="D1" s="87" t="s">
        <v>7</v>
      </c>
      <c r="E1" s="87" t="s">
        <v>520</v>
      </c>
      <c r="F1" s="88" t="s">
        <v>521</v>
      </c>
      <c r="G1" s="89" t="s">
        <v>709</v>
      </c>
      <c r="H1" s="90">
        <f>47.6926</f>
        <v>47.692599999999999</v>
      </c>
    </row>
    <row r="2" spans="1:8" x14ac:dyDescent="0.2">
      <c r="A2" s="91"/>
      <c r="B2" s="92" t="s">
        <v>710</v>
      </c>
      <c r="C2" s="91"/>
      <c r="D2" s="93"/>
      <c r="E2" s="94"/>
      <c r="F2" s="95">
        <f>SUM(F3:F6)</f>
        <v>204843.28399999999</v>
      </c>
    </row>
    <row r="3" spans="1:8" x14ac:dyDescent="0.2">
      <c r="A3" s="96" t="s">
        <v>11</v>
      </c>
      <c r="B3" s="97" t="s">
        <v>522</v>
      </c>
      <c r="C3" s="98" t="s">
        <v>27</v>
      </c>
      <c r="D3" s="99">
        <v>1</v>
      </c>
      <c r="E3" s="100">
        <f>2880*H1</f>
        <v>137354.68799999999</v>
      </c>
      <c r="F3" s="100">
        <f>D3*E3</f>
        <v>137354.68799999999</v>
      </c>
    </row>
    <row r="4" spans="1:8" x14ac:dyDescent="0.2">
      <c r="A4" s="96" t="s">
        <v>13</v>
      </c>
      <c r="B4" s="97" t="s">
        <v>523</v>
      </c>
      <c r="C4" s="98" t="s">
        <v>524</v>
      </c>
      <c r="D4" s="99">
        <v>7</v>
      </c>
      <c r="E4" s="100">
        <v>850</v>
      </c>
      <c r="F4" s="100">
        <f>D4*E4</f>
        <v>5950</v>
      </c>
    </row>
    <row r="5" spans="1:8" ht="22.5" x14ac:dyDescent="0.2">
      <c r="A5" s="96" t="s">
        <v>15</v>
      </c>
      <c r="B5" s="101" t="s">
        <v>525</v>
      </c>
      <c r="C5" s="102" t="s">
        <v>27</v>
      </c>
      <c r="D5" s="103">
        <v>1</v>
      </c>
      <c r="E5" s="104">
        <f>460*H1</f>
        <v>21938.595999999998</v>
      </c>
      <c r="F5" s="104">
        <f>E5*D5</f>
        <v>21938.595999999998</v>
      </c>
    </row>
    <row r="6" spans="1:8" x14ac:dyDescent="0.2">
      <c r="A6" s="96">
        <v>7</v>
      </c>
      <c r="B6" s="105" t="s">
        <v>526</v>
      </c>
      <c r="C6" s="102" t="s">
        <v>27</v>
      </c>
      <c r="D6" s="99">
        <v>9</v>
      </c>
      <c r="E6" s="100">
        <v>4400</v>
      </c>
      <c r="F6" s="104">
        <f>E6*D6</f>
        <v>39600</v>
      </c>
    </row>
    <row r="7" spans="1:8" x14ac:dyDescent="0.2">
      <c r="A7" s="106"/>
      <c r="B7" s="92" t="s">
        <v>527</v>
      </c>
      <c r="C7" s="91"/>
      <c r="D7" s="107"/>
      <c r="E7" s="108"/>
      <c r="F7" s="109">
        <f>SUM(F8:F11)</f>
        <v>15750</v>
      </c>
      <c r="G7" cm="1">
        <f t="array" ref="G7">SUM(F3:F6*0.025)</f>
        <v>5121.0820999999996</v>
      </c>
    </row>
    <row r="8" spans="1:8" x14ac:dyDescent="0.2">
      <c r="A8" s="96">
        <v>1</v>
      </c>
      <c r="B8" s="97" t="s">
        <v>528</v>
      </c>
      <c r="C8" s="110" t="s">
        <v>22</v>
      </c>
      <c r="D8" s="99">
        <v>1</v>
      </c>
      <c r="E8" s="100">
        <v>4000</v>
      </c>
      <c r="F8" s="100">
        <f>D8*E8</f>
        <v>4000</v>
      </c>
    </row>
    <row r="9" spans="1:8" x14ac:dyDescent="0.2">
      <c r="A9" s="96">
        <v>2</v>
      </c>
      <c r="B9" s="97" t="s">
        <v>529</v>
      </c>
      <c r="C9" s="110" t="s">
        <v>22</v>
      </c>
      <c r="D9" s="99">
        <v>1</v>
      </c>
      <c r="E9" s="100">
        <v>6500</v>
      </c>
      <c r="F9" s="100">
        <f>D9*E9</f>
        <v>6500</v>
      </c>
    </row>
    <row r="10" spans="1:8" x14ac:dyDescent="0.2">
      <c r="A10" s="96">
        <v>3</v>
      </c>
      <c r="B10" s="97" t="s">
        <v>530</v>
      </c>
      <c r="C10" s="110" t="s">
        <v>22</v>
      </c>
      <c r="D10" s="99">
        <v>1</v>
      </c>
      <c r="E10" s="100">
        <v>4500</v>
      </c>
      <c r="F10" s="100">
        <f>D10*E10</f>
        <v>4500</v>
      </c>
    </row>
    <row r="11" spans="1:8" ht="33.75" x14ac:dyDescent="0.2">
      <c r="A11" s="96">
        <v>4</v>
      </c>
      <c r="B11" s="111" t="s">
        <v>531</v>
      </c>
      <c r="C11" s="110" t="s">
        <v>22</v>
      </c>
      <c r="D11" s="99">
        <v>1</v>
      </c>
      <c r="E11" s="112">
        <v>750</v>
      </c>
      <c r="F11" s="112">
        <f>D11*E11</f>
        <v>750</v>
      </c>
    </row>
    <row r="12" spans="1:8" x14ac:dyDescent="0.2">
      <c r="A12" s="113"/>
      <c r="B12" s="114" t="s">
        <v>532</v>
      </c>
      <c r="C12" s="113"/>
      <c r="D12" s="115"/>
      <c r="E12" s="116"/>
      <c r="F12" s="117">
        <f>SUM(F2:F11)/2</f>
        <v>220593.28399999999</v>
      </c>
    </row>
    <row r="14" spans="1:8" ht="17.25" customHeight="1" x14ac:dyDescent="0.2">
      <c r="A14" s="91"/>
      <c r="B14" s="92" t="s">
        <v>711</v>
      </c>
      <c r="C14" s="91"/>
      <c r="D14" s="93"/>
      <c r="E14" s="94"/>
      <c r="F14" s="95">
        <f>SUM(F15:F18)</f>
        <v>220204.954</v>
      </c>
    </row>
    <row r="15" spans="1:8" x14ac:dyDescent="0.2">
      <c r="A15" s="96" t="s">
        <v>2</v>
      </c>
      <c r="B15" s="97" t="s">
        <v>533</v>
      </c>
      <c r="C15" s="98" t="s">
        <v>27</v>
      </c>
      <c r="D15" s="99">
        <v>1</v>
      </c>
      <c r="E15" s="100">
        <f>3300*H1</f>
        <v>157385.57999999999</v>
      </c>
      <c r="F15" s="100">
        <f>D15*E15</f>
        <v>157385.57999999999</v>
      </c>
    </row>
    <row r="16" spans="1:8" x14ac:dyDescent="0.2">
      <c r="A16" s="96" t="s">
        <v>13</v>
      </c>
      <c r="B16" s="97" t="s">
        <v>523</v>
      </c>
      <c r="C16" s="98" t="s">
        <v>524</v>
      </c>
      <c r="D16" s="99">
        <v>5</v>
      </c>
      <c r="E16" s="100">
        <v>850</v>
      </c>
      <c r="F16" s="100">
        <f>D16*E16</f>
        <v>4250</v>
      </c>
    </row>
    <row r="17" spans="1:7" ht="22.5" x14ac:dyDescent="0.2">
      <c r="A17" s="96" t="s">
        <v>14</v>
      </c>
      <c r="B17" s="101" t="s">
        <v>534</v>
      </c>
      <c r="C17" s="102" t="s">
        <v>27</v>
      </c>
      <c r="D17" s="103">
        <v>1</v>
      </c>
      <c r="E17" s="104">
        <f>490*H1</f>
        <v>23369.374</v>
      </c>
      <c r="F17" s="104">
        <f>E17*D17</f>
        <v>23369.374</v>
      </c>
    </row>
    <row r="18" spans="1:7" x14ac:dyDescent="0.2">
      <c r="A18" s="96">
        <v>7</v>
      </c>
      <c r="B18" s="105" t="s">
        <v>526</v>
      </c>
      <c r="C18" s="102" t="s">
        <v>27</v>
      </c>
      <c r="D18" s="99">
        <v>8</v>
      </c>
      <c r="E18" s="100">
        <v>4400</v>
      </c>
      <c r="F18" s="104">
        <f>E18*D18</f>
        <v>35200</v>
      </c>
    </row>
    <row r="19" spans="1:7" x14ac:dyDescent="0.2">
      <c r="A19" s="106"/>
      <c r="B19" s="92" t="s">
        <v>527</v>
      </c>
      <c r="C19" s="91"/>
      <c r="D19" s="107"/>
      <c r="E19" s="108"/>
      <c r="F19" s="109">
        <f>SUM(F20:F23)</f>
        <v>16250</v>
      </c>
      <c r="G19" cm="1">
        <f t="array" ref="G19">SUM(F15:F18*0.025)</f>
        <v>5505.1238499999999</v>
      </c>
    </row>
    <row r="20" spans="1:7" x14ac:dyDescent="0.2">
      <c r="A20" s="96">
        <v>1</v>
      </c>
      <c r="B20" s="97" t="s">
        <v>528</v>
      </c>
      <c r="C20" s="110" t="s">
        <v>22</v>
      </c>
      <c r="D20" s="99">
        <v>1</v>
      </c>
      <c r="E20" s="100">
        <v>4000</v>
      </c>
      <c r="F20" s="100">
        <f>D20*E20</f>
        <v>4000</v>
      </c>
    </row>
    <row r="21" spans="1:7" x14ac:dyDescent="0.2">
      <c r="A21" s="96">
        <v>2</v>
      </c>
      <c r="B21" s="97" t="s">
        <v>529</v>
      </c>
      <c r="C21" s="110" t="s">
        <v>22</v>
      </c>
      <c r="D21" s="99">
        <v>1</v>
      </c>
      <c r="E21" s="100">
        <v>6500</v>
      </c>
      <c r="F21" s="100">
        <f>D21*E21</f>
        <v>6500</v>
      </c>
    </row>
    <row r="22" spans="1:7" x14ac:dyDescent="0.2">
      <c r="A22" s="96">
        <v>3</v>
      </c>
      <c r="B22" s="97" t="s">
        <v>530</v>
      </c>
      <c r="C22" s="110" t="s">
        <v>22</v>
      </c>
      <c r="D22" s="99">
        <v>1</v>
      </c>
      <c r="E22" s="100">
        <v>5000</v>
      </c>
      <c r="F22" s="100">
        <f>D22*E22</f>
        <v>5000</v>
      </c>
    </row>
    <row r="23" spans="1:7" ht="33.75" x14ac:dyDescent="0.2">
      <c r="A23" s="96">
        <v>4</v>
      </c>
      <c r="B23" s="111" t="s">
        <v>531</v>
      </c>
      <c r="C23" s="110" t="s">
        <v>22</v>
      </c>
      <c r="D23" s="99">
        <v>1</v>
      </c>
      <c r="E23" s="112">
        <v>750</v>
      </c>
      <c r="F23" s="112">
        <f>D23*E23</f>
        <v>750</v>
      </c>
    </row>
    <row r="24" spans="1:7" x14ac:dyDescent="0.2">
      <c r="A24" s="113"/>
      <c r="B24" s="114" t="s">
        <v>532</v>
      </c>
      <c r="C24" s="113"/>
      <c r="D24" s="115"/>
      <c r="E24" s="116"/>
      <c r="F24" s="117">
        <f>SUM(F14:F23)/2</f>
        <v>236454.954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49"/>
  <sheetViews>
    <sheetView topLeftCell="A32" zoomScale="110" zoomScaleNormal="110" workbookViewId="0">
      <selection activeCell="B26" sqref="B26"/>
    </sheetView>
  </sheetViews>
  <sheetFormatPr defaultColWidth="11.5703125" defaultRowHeight="14.25" x14ac:dyDescent="0.2"/>
  <cols>
    <col min="1" max="1" width="4.5703125" style="78" customWidth="1"/>
    <col min="2" max="2" width="89.5703125" style="209" customWidth="1"/>
    <col min="3" max="5" width="12.5703125" style="78" customWidth="1"/>
    <col min="6" max="6" width="10.5703125" style="78" customWidth="1"/>
    <col min="7" max="7" width="72.140625" style="78" customWidth="1"/>
    <col min="8" max="238" width="9.140625" style="78" customWidth="1"/>
    <col min="239" max="16384" width="11.5703125" style="78"/>
  </cols>
  <sheetData>
    <row r="1" spans="1:7" ht="36" customHeight="1" x14ac:dyDescent="0.2">
      <c r="A1" s="276" t="s">
        <v>535</v>
      </c>
      <c r="B1" s="276"/>
      <c r="C1" s="276"/>
      <c r="D1" s="276"/>
      <c r="E1" s="276"/>
    </row>
    <row r="2" spans="1:7" ht="101.25" customHeight="1" x14ac:dyDescent="0.2">
      <c r="A2" s="218" t="s">
        <v>463</v>
      </c>
      <c r="B2" s="219" t="s">
        <v>464</v>
      </c>
      <c r="C2" s="220" t="s">
        <v>465</v>
      </c>
      <c r="D2" s="220" t="s">
        <v>466</v>
      </c>
      <c r="E2" s="220" t="s">
        <v>467</v>
      </c>
    </row>
    <row r="3" spans="1:7" ht="17.100000000000001" customHeight="1" x14ac:dyDescent="0.2">
      <c r="A3" s="218"/>
      <c r="B3" s="221" t="s">
        <v>688</v>
      </c>
      <c r="C3" s="220"/>
      <c r="D3" s="220"/>
      <c r="E3" s="220"/>
    </row>
    <row r="4" spans="1:7" ht="29.85" customHeight="1" x14ac:dyDescent="0.2">
      <c r="A4" s="222">
        <v>1</v>
      </c>
      <c r="B4" s="223" t="s">
        <v>678</v>
      </c>
      <c r="C4" s="224">
        <v>43</v>
      </c>
      <c r="D4" s="212">
        <v>1722</v>
      </c>
      <c r="E4" s="225">
        <f t="shared" ref="E4:E36" si="0">D4*C4</f>
        <v>74046</v>
      </c>
      <c r="G4" s="207"/>
    </row>
    <row r="5" spans="1:7" ht="30.95" customHeight="1" x14ac:dyDescent="0.2">
      <c r="A5" s="222">
        <v>2</v>
      </c>
      <c r="B5" s="226" t="s">
        <v>679</v>
      </c>
      <c r="C5" s="224">
        <v>7</v>
      </c>
      <c r="D5" s="212">
        <v>1550</v>
      </c>
      <c r="E5" s="225">
        <f t="shared" si="0"/>
        <v>10850</v>
      </c>
    </row>
    <row r="6" spans="1:7" ht="29.85" customHeight="1" x14ac:dyDescent="0.2">
      <c r="A6" s="222">
        <v>3</v>
      </c>
      <c r="B6" s="226" t="s">
        <v>672</v>
      </c>
      <c r="C6" s="227">
        <v>25</v>
      </c>
      <c r="D6" s="212">
        <v>490</v>
      </c>
      <c r="E6" s="225">
        <f t="shared" si="0"/>
        <v>12250</v>
      </c>
    </row>
    <row r="7" spans="1:7" ht="29.85" customHeight="1" x14ac:dyDescent="0.2">
      <c r="A7" s="222">
        <v>4</v>
      </c>
      <c r="B7" s="226" t="s">
        <v>673</v>
      </c>
      <c r="C7" s="227">
        <v>22</v>
      </c>
      <c r="D7" s="212">
        <v>490</v>
      </c>
      <c r="E7" s="225">
        <f t="shared" si="0"/>
        <v>10780</v>
      </c>
    </row>
    <row r="8" spans="1:7" ht="29.85" customHeight="1" x14ac:dyDescent="0.2">
      <c r="A8" s="222">
        <v>5</v>
      </c>
      <c r="B8" s="226" t="s">
        <v>674</v>
      </c>
      <c r="C8" s="227">
        <v>13</v>
      </c>
      <c r="D8" s="212">
        <v>150</v>
      </c>
      <c r="E8" s="225">
        <f t="shared" si="0"/>
        <v>1950</v>
      </c>
    </row>
    <row r="9" spans="1:7" ht="29.85" customHeight="1" x14ac:dyDescent="0.2">
      <c r="A9" s="222">
        <v>6</v>
      </c>
      <c r="B9" s="226" t="s">
        <v>675</v>
      </c>
      <c r="C9" s="227">
        <v>1</v>
      </c>
      <c r="D9" s="212">
        <v>1580</v>
      </c>
      <c r="E9" s="225">
        <f t="shared" si="0"/>
        <v>1580</v>
      </c>
    </row>
    <row r="10" spans="1:7" ht="29.85" customHeight="1" x14ac:dyDescent="0.2">
      <c r="A10" s="222">
        <v>7</v>
      </c>
      <c r="B10" s="226" t="s">
        <v>676</v>
      </c>
      <c r="C10" s="227">
        <v>17</v>
      </c>
      <c r="D10" s="212">
        <v>65</v>
      </c>
      <c r="E10" s="225">
        <f t="shared" si="0"/>
        <v>1105</v>
      </c>
    </row>
    <row r="11" spans="1:7" ht="28.5" x14ac:dyDescent="0.2">
      <c r="A11" s="222">
        <v>8</v>
      </c>
      <c r="B11" s="228" t="s">
        <v>689</v>
      </c>
      <c r="C11" s="224">
        <v>8</v>
      </c>
      <c r="D11" s="212">
        <v>2500</v>
      </c>
      <c r="E11" s="225">
        <f t="shared" si="0"/>
        <v>20000</v>
      </c>
    </row>
    <row r="12" spans="1:7" ht="29.85" customHeight="1" x14ac:dyDescent="0.2">
      <c r="A12" s="222">
        <v>9</v>
      </c>
      <c r="B12" s="229" t="s">
        <v>677</v>
      </c>
      <c r="C12" s="227">
        <v>1</v>
      </c>
      <c r="D12" s="212">
        <v>2956.8</v>
      </c>
      <c r="E12" s="225">
        <f t="shared" si="0"/>
        <v>2956.8</v>
      </c>
    </row>
    <row r="13" spans="1:7" ht="29.85" customHeight="1" x14ac:dyDescent="0.2">
      <c r="A13" s="222">
        <v>10</v>
      </c>
      <c r="B13" s="229" t="s">
        <v>680</v>
      </c>
      <c r="C13" s="224">
        <v>6</v>
      </c>
      <c r="D13" s="212">
        <v>325</v>
      </c>
      <c r="E13" s="225">
        <f t="shared" si="0"/>
        <v>1950</v>
      </c>
    </row>
    <row r="14" spans="1:7" ht="29.85" customHeight="1" x14ac:dyDescent="0.2">
      <c r="A14" s="222">
        <v>11</v>
      </c>
      <c r="B14" s="230" t="s">
        <v>681</v>
      </c>
      <c r="C14" s="224">
        <v>2</v>
      </c>
      <c r="D14" s="212">
        <v>510</v>
      </c>
      <c r="E14" s="225">
        <f t="shared" si="0"/>
        <v>1020</v>
      </c>
    </row>
    <row r="15" spans="1:7" ht="29.85" customHeight="1" x14ac:dyDescent="0.2">
      <c r="A15" s="222">
        <v>12</v>
      </c>
      <c r="B15" s="226" t="s">
        <v>682</v>
      </c>
      <c r="C15" s="224">
        <v>4</v>
      </c>
      <c r="D15" s="212">
        <v>460</v>
      </c>
      <c r="E15" s="225">
        <f t="shared" si="0"/>
        <v>1840</v>
      </c>
    </row>
    <row r="16" spans="1:7" ht="29.85" customHeight="1" x14ac:dyDescent="0.2">
      <c r="A16" s="222">
        <v>13</v>
      </c>
      <c r="B16" s="226" t="s">
        <v>683</v>
      </c>
      <c r="C16" s="224">
        <v>9</v>
      </c>
      <c r="D16" s="212">
        <v>2172</v>
      </c>
      <c r="E16" s="225">
        <f t="shared" si="0"/>
        <v>19548</v>
      </c>
      <c r="G16" s="207"/>
    </row>
    <row r="17" spans="1:5" ht="29.85" customHeight="1" x14ac:dyDescent="0.2">
      <c r="A17" s="222">
        <v>14</v>
      </c>
      <c r="B17" s="226" t="s">
        <v>684</v>
      </c>
      <c r="C17" s="224">
        <v>2</v>
      </c>
      <c r="D17" s="212">
        <v>1350</v>
      </c>
      <c r="E17" s="225">
        <f t="shared" si="0"/>
        <v>2700</v>
      </c>
    </row>
    <row r="18" spans="1:5" ht="29.85" customHeight="1" x14ac:dyDescent="0.2">
      <c r="A18" s="222">
        <v>15</v>
      </c>
      <c r="B18" s="226" t="s">
        <v>685</v>
      </c>
      <c r="C18" s="224">
        <v>4</v>
      </c>
      <c r="D18" s="212">
        <v>675</v>
      </c>
      <c r="E18" s="225">
        <f t="shared" si="0"/>
        <v>2700</v>
      </c>
    </row>
    <row r="19" spans="1:5" ht="29.85" customHeight="1" x14ac:dyDescent="0.2">
      <c r="A19" s="222">
        <v>16</v>
      </c>
      <c r="B19" s="226" t="s">
        <v>686</v>
      </c>
      <c r="C19" s="224">
        <v>8</v>
      </c>
      <c r="D19" s="212">
        <v>1290</v>
      </c>
      <c r="E19" s="225">
        <f t="shared" si="0"/>
        <v>10320</v>
      </c>
    </row>
    <row r="20" spans="1:5" ht="29.85" customHeight="1" x14ac:dyDescent="0.2">
      <c r="A20" s="222">
        <v>17</v>
      </c>
      <c r="B20" s="226" t="s">
        <v>687</v>
      </c>
      <c r="C20" s="224">
        <v>3</v>
      </c>
      <c r="D20" s="212">
        <v>6000</v>
      </c>
      <c r="E20" s="225">
        <f t="shared" si="0"/>
        <v>18000</v>
      </c>
    </row>
    <row r="21" spans="1:5" ht="17.100000000000001" customHeight="1" x14ac:dyDescent="0.2">
      <c r="A21" s="231"/>
      <c r="B21" s="232" t="s">
        <v>690</v>
      </c>
      <c r="C21" s="210"/>
      <c r="D21" s="210"/>
      <c r="E21" s="210"/>
    </row>
    <row r="22" spans="1:5" ht="17.100000000000001" customHeight="1" x14ac:dyDescent="0.2">
      <c r="A22" s="222">
        <v>18</v>
      </c>
      <c r="B22" s="211" t="s">
        <v>691</v>
      </c>
      <c r="C22" s="214">
        <v>16</v>
      </c>
      <c r="D22" s="212">
        <v>10200</v>
      </c>
      <c r="E22" s="225">
        <f t="shared" si="0"/>
        <v>163200</v>
      </c>
    </row>
    <row r="23" spans="1:5" ht="42.75" x14ac:dyDescent="0.2">
      <c r="A23" s="222">
        <v>19</v>
      </c>
      <c r="B23" s="213" t="s">
        <v>692</v>
      </c>
      <c r="C23" s="214">
        <f>24*0</f>
        <v>0</v>
      </c>
      <c r="D23" s="212">
        <v>12500</v>
      </c>
      <c r="E23" s="225">
        <f t="shared" si="0"/>
        <v>0</v>
      </c>
    </row>
    <row r="24" spans="1:5" ht="42.75" x14ac:dyDescent="0.2">
      <c r="A24" s="222">
        <v>20</v>
      </c>
      <c r="B24" s="213" t="s">
        <v>693</v>
      </c>
      <c r="C24" s="214">
        <f>2*0</f>
        <v>0</v>
      </c>
      <c r="D24" s="212">
        <v>11500</v>
      </c>
      <c r="E24" s="225">
        <f t="shared" si="0"/>
        <v>0</v>
      </c>
    </row>
    <row r="25" spans="1:5" ht="42.75" x14ac:dyDescent="0.2">
      <c r="A25" s="222">
        <v>21</v>
      </c>
      <c r="B25" s="213" t="s">
        <v>694</v>
      </c>
      <c r="C25" s="214">
        <f>4*0</f>
        <v>0</v>
      </c>
      <c r="D25" s="212">
        <v>10000</v>
      </c>
      <c r="E25" s="225">
        <f t="shared" si="0"/>
        <v>0</v>
      </c>
    </row>
    <row r="26" spans="1:5" ht="17.100000000000001" customHeight="1" x14ac:dyDescent="0.2">
      <c r="A26" s="222">
        <v>22</v>
      </c>
      <c r="B26" s="211" t="s">
        <v>695</v>
      </c>
      <c r="C26" s="214">
        <f>42*0</f>
        <v>0</v>
      </c>
      <c r="D26" s="212">
        <v>2900</v>
      </c>
      <c r="E26" s="225">
        <f t="shared" si="0"/>
        <v>0</v>
      </c>
    </row>
    <row r="27" spans="1:5" ht="17.100000000000001" customHeight="1" x14ac:dyDescent="0.2">
      <c r="A27" s="222">
        <v>23</v>
      </c>
      <c r="B27" s="211" t="s">
        <v>696</v>
      </c>
      <c r="C27" s="214">
        <f>2*0</f>
        <v>0</v>
      </c>
      <c r="D27" s="212">
        <v>360</v>
      </c>
      <c r="E27" s="225">
        <f t="shared" si="0"/>
        <v>0</v>
      </c>
    </row>
    <row r="28" spans="1:5" ht="17.100000000000001" customHeight="1" x14ac:dyDescent="0.2">
      <c r="A28" s="222">
        <v>24</v>
      </c>
      <c r="B28" s="211" t="s">
        <v>697</v>
      </c>
      <c r="C28" s="214">
        <v>2</v>
      </c>
      <c r="D28" s="212">
        <v>250</v>
      </c>
      <c r="E28" s="225">
        <f t="shared" si="0"/>
        <v>500</v>
      </c>
    </row>
    <row r="29" spans="1:5" ht="17.100000000000001" customHeight="1" x14ac:dyDescent="0.2">
      <c r="A29" s="222">
        <v>25</v>
      </c>
      <c r="B29" s="211" t="s">
        <v>698</v>
      </c>
      <c r="C29" s="214">
        <v>16</v>
      </c>
      <c r="D29" s="212">
        <v>2700</v>
      </c>
      <c r="E29" s="225">
        <f t="shared" si="0"/>
        <v>43200</v>
      </c>
    </row>
    <row r="30" spans="1:5" ht="17.100000000000001" customHeight="1" x14ac:dyDescent="0.2">
      <c r="A30" s="222">
        <v>26</v>
      </c>
      <c r="B30" s="215" t="s">
        <v>699</v>
      </c>
      <c r="C30" s="214">
        <v>30</v>
      </c>
      <c r="D30" s="212">
        <v>45</v>
      </c>
      <c r="E30" s="225">
        <f t="shared" si="0"/>
        <v>1350</v>
      </c>
    </row>
    <row r="31" spans="1:5" ht="17.100000000000001" customHeight="1" x14ac:dyDescent="0.2">
      <c r="A31" s="222">
        <v>27</v>
      </c>
      <c r="B31" s="211" t="s">
        <v>700</v>
      </c>
      <c r="C31" s="214">
        <v>74</v>
      </c>
      <c r="D31" s="212">
        <v>100</v>
      </c>
      <c r="E31" s="225">
        <f t="shared" si="0"/>
        <v>7400</v>
      </c>
    </row>
    <row r="32" spans="1:5" ht="28.5" x14ac:dyDescent="0.2">
      <c r="A32" s="222">
        <v>28</v>
      </c>
      <c r="B32" s="213" t="s">
        <v>701</v>
      </c>
      <c r="C32" s="214">
        <v>18</v>
      </c>
      <c r="D32" s="212">
        <v>1600</v>
      </c>
      <c r="E32" s="225">
        <f t="shared" si="0"/>
        <v>28800</v>
      </c>
    </row>
    <row r="33" spans="1:6" ht="17.100000000000001" customHeight="1" x14ac:dyDescent="0.2">
      <c r="A33" s="222">
        <v>29</v>
      </c>
      <c r="B33" s="211" t="s">
        <v>702</v>
      </c>
      <c r="C33" s="214">
        <v>41</v>
      </c>
      <c r="D33" s="212">
        <v>440</v>
      </c>
      <c r="E33" s="225">
        <f t="shared" si="0"/>
        <v>18040</v>
      </c>
    </row>
    <row r="34" spans="1:6" ht="17.100000000000001" customHeight="1" x14ac:dyDescent="0.2">
      <c r="A34" s="222">
        <v>30</v>
      </c>
      <c r="B34" s="211" t="s">
        <v>703</v>
      </c>
      <c r="C34" s="214">
        <v>17</v>
      </c>
      <c r="D34" s="212">
        <v>690</v>
      </c>
      <c r="E34" s="225">
        <f t="shared" si="0"/>
        <v>11730</v>
      </c>
    </row>
    <row r="35" spans="1:6" ht="17.100000000000001" customHeight="1" x14ac:dyDescent="0.2">
      <c r="A35" s="222">
        <v>31</v>
      </c>
      <c r="B35" s="211" t="s">
        <v>704</v>
      </c>
      <c r="C35" s="214">
        <v>18</v>
      </c>
      <c r="D35" s="212">
        <v>320</v>
      </c>
      <c r="E35" s="225">
        <f t="shared" si="0"/>
        <v>5760</v>
      </c>
    </row>
    <row r="36" spans="1:6" ht="17.100000000000001" customHeight="1" x14ac:dyDescent="0.2">
      <c r="A36" s="222">
        <v>32</v>
      </c>
      <c r="B36" s="211" t="s">
        <v>705</v>
      </c>
      <c r="C36" s="214">
        <v>20</v>
      </c>
      <c r="D36" s="212">
        <v>220</v>
      </c>
      <c r="E36" s="225">
        <f t="shared" si="0"/>
        <v>4400</v>
      </c>
    </row>
    <row r="37" spans="1:6" ht="17.100000000000001" customHeight="1" x14ac:dyDescent="0.2">
      <c r="A37" s="231"/>
      <c r="B37" s="216" t="s">
        <v>706</v>
      </c>
      <c r="C37" s="217"/>
      <c r="D37" s="233"/>
      <c r="E37" s="234"/>
    </row>
    <row r="38" spans="1:6" ht="17.100000000000001" customHeight="1" x14ac:dyDescent="0.2">
      <c r="A38" s="222">
        <v>33</v>
      </c>
      <c r="B38" s="211" t="s">
        <v>707</v>
      </c>
      <c r="C38" s="214">
        <f>43*0</f>
        <v>0</v>
      </c>
      <c r="D38" s="212">
        <v>7020</v>
      </c>
      <c r="E38" s="225">
        <f t="shared" ref="E38" si="1">D38*C38</f>
        <v>0</v>
      </c>
    </row>
    <row r="39" spans="1:6" ht="29.85" customHeight="1" x14ac:dyDescent="0.2">
      <c r="A39" s="222">
        <v>34</v>
      </c>
      <c r="B39" s="235" t="s">
        <v>708</v>
      </c>
      <c r="C39" s="240">
        <f>77*0</f>
        <v>0</v>
      </c>
      <c r="D39" s="212">
        <v>10140</v>
      </c>
      <c r="E39" s="236">
        <f>C39*D39</f>
        <v>0</v>
      </c>
    </row>
    <row r="40" spans="1:6" ht="17.100000000000001" customHeight="1" x14ac:dyDescent="0.2">
      <c r="A40" s="237"/>
      <c r="B40" s="221" t="s">
        <v>512</v>
      </c>
      <c r="C40" s="238">
        <v>1</v>
      </c>
      <c r="D40" s="239">
        <f>(SUM(E4:E39)*0.08)</f>
        <v>38238.063999999998</v>
      </c>
      <c r="E40" s="239">
        <f>C40*D40</f>
        <v>38238.063999999998</v>
      </c>
    </row>
    <row r="41" spans="1:6" ht="21" customHeight="1" x14ac:dyDescent="0.2">
      <c r="A41" s="277" t="s">
        <v>536</v>
      </c>
      <c r="B41" s="277"/>
      <c r="C41" s="277"/>
      <c r="D41" s="277"/>
      <c r="E41" s="79">
        <f>SUM(E4:E40)</f>
        <v>516213.864</v>
      </c>
      <c r="F41" s="80"/>
    </row>
    <row r="42" spans="1:6" x14ac:dyDescent="0.2">
      <c r="A42" s="64"/>
      <c r="B42" s="198"/>
      <c r="C42" s="81"/>
      <c r="D42" s="81"/>
      <c r="E42" s="81"/>
    </row>
    <row r="43" spans="1:6" ht="15" x14ac:dyDescent="0.2">
      <c r="A43" s="64"/>
      <c r="B43" s="199" t="s">
        <v>514</v>
      </c>
      <c r="C43" s="278" t="s">
        <v>515</v>
      </c>
      <c r="D43" s="278"/>
      <c r="E43" s="278"/>
    </row>
    <row r="44" spans="1:6" ht="15" x14ac:dyDescent="0.2">
      <c r="A44" s="64"/>
      <c r="B44" s="208"/>
      <c r="C44" s="278"/>
      <c r="D44" s="278"/>
      <c r="E44" s="278"/>
    </row>
    <row r="45" spans="1:6" ht="15" x14ac:dyDescent="0.2">
      <c r="A45" s="64"/>
      <c r="B45" s="208"/>
      <c r="C45" s="83"/>
      <c r="D45" s="84"/>
      <c r="E45" s="84"/>
    </row>
    <row r="46" spans="1:6" ht="15" x14ac:dyDescent="0.2">
      <c r="A46" s="64"/>
      <c r="B46" s="75"/>
      <c r="C46" s="279"/>
      <c r="D46" s="279"/>
      <c r="E46" s="279"/>
    </row>
    <row r="47" spans="1:6" ht="15" x14ac:dyDescent="0.2">
      <c r="A47" s="64"/>
      <c r="B47" s="200"/>
      <c r="C47" s="85"/>
      <c r="D47" s="84"/>
      <c r="E47" s="84"/>
    </row>
    <row r="48" spans="1:6" ht="15" x14ac:dyDescent="0.2">
      <c r="A48" s="64"/>
      <c r="B48" s="201" t="s">
        <v>516</v>
      </c>
      <c r="C48" s="274" t="s">
        <v>537</v>
      </c>
      <c r="D48" s="274"/>
      <c r="E48" s="274"/>
    </row>
    <row r="49" spans="1:5" ht="15" customHeight="1" x14ac:dyDescent="0.2">
      <c r="A49" s="64"/>
      <c r="B49" s="202" t="s">
        <v>517</v>
      </c>
      <c r="C49" s="275" t="s">
        <v>517</v>
      </c>
      <c r="D49" s="275"/>
      <c r="E49" s="275"/>
    </row>
  </sheetData>
  <mergeCells count="7">
    <mergeCell ref="C48:E48"/>
    <mergeCell ref="C49:E49"/>
    <mergeCell ref="A1:E1"/>
    <mergeCell ref="A41:D41"/>
    <mergeCell ref="C43:E43"/>
    <mergeCell ref="C44:E44"/>
    <mergeCell ref="C46:E46"/>
  </mergeCells>
  <phoneticPr fontId="2"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2"/>
  <sheetViews>
    <sheetView topLeftCell="A9" workbookViewId="0">
      <selection activeCell="M9" sqref="M9"/>
    </sheetView>
  </sheetViews>
  <sheetFormatPr defaultColWidth="8.85546875" defaultRowHeight="12.75" x14ac:dyDescent="0.2"/>
  <cols>
    <col min="1" max="1" width="5" customWidth="1"/>
    <col min="2" max="2" width="17.85546875" customWidth="1"/>
    <col min="3" max="3" width="11.85546875" customWidth="1"/>
    <col min="4" max="4" width="11.42578125" customWidth="1"/>
    <col min="5" max="5" width="7" customWidth="1"/>
    <col min="6" max="8" width="14.85546875" customWidth="1"/>
  </cols>
  <sheetData>
    <row r="1" spans="1:8" x14ac:dyDescent="0.2">
      <c r="B1" s="23" t="s">
        <v>538</v>
      </c>
      <c r="C1" s="24"/>
      <c r="H1" s="25"/>
    </row>
    <row r="2" spans="1:8" x14ac:dyDescent="0.2">
      <c r="C2" s="24"/>
      <c r="H2" s="25"/>
    </row>
    <row r="3" spans="1:8" x14ac:dyDescent="0.2">
      <c r="C3" s="24"/>
    </row>
    <row r="4" spans="1:8" x14ac:dyDescent="0.2">
      <c r="C4" s="24"/>
    </row>
    <row r="5" spans="1:8" x14ac:dyDescent="0.2">
      <c r="C5" s="26"/>
    </row>
    <row r="6" spans="1:8" x14ac:dyDescent="0.2">
      <c r="C6" s="24"/>
    </row>
    <row r="7" spans="1:8" x14ac:dyDescent="0.2">
      <c r="F7" s="27"/>
    </row>
    <row r="8" spans="1:8" x14ac:dyDescent="0.2">
      <c r="F8" s="27"/>
    </row>
    <row r="9" spans="1:8" ht="24.75" customHeight="1" x14ac:dyDescent="0.2">
      <c r="B9" s="28" t="s">
        <v>539</v>
      </c>
      <c r="C9" s="281"/>
      <c r="D9" s="281"/>
      <c r="E9" s="281"/>
      <c r="F9" s="281"/>
      <c r="G9" s="281"/>
      <c r="H9" s="281"/>
    </row>
    <row r="10" spans="1:8" x14ac:dyDescent="0.2">
      <c r="C10" s="24" t="s">
        <v>540</v>
      </c>
    </row>
    <row r="11" spans="1:8" x14ac:dyDescent="0.2">
      <c r="C11" s="24" t="s">
        <v>541</v>
      </c>
    </row>
    <row r="12" spans="1:8" ht="15.75" customHeight="1" x14ac:dyDescent="0.2">
      <c r="B12" s="23" t="s">
        <v>542</v>
      </c>
      <c r="C12" s="24" t="s">
        <v>543</v>
      </c>
    </row>
    <row r="14" spans="1:8" x14ac:dyDescent="0.2">
      <c r="B14" s="29" t="s">
        <v>544</v>
      </c>
    </row>
    <row r="15" spans="1:8" ht="15.75" x14ac:dyDescent="0.25">
      <c r="A15" s="282" t="s">
        <v>545</v>
      </c>
      <c r="B15" s="282"/>
      <c r="C15" s="282"/>
      <c r="D15" s="282"/>
      <c r="E15" s="282"/>
      <c r="F15" s="282"/>
      <c r="G15" s="282"/>
      <c r="H15" s="282"/>
    </row>
    <row r="16" spans="1:8" ht="15.75" x14ac:dyDescent="0.25">
      <c r="A16" s="282" t="s">
        <v>546</v>
      </c>
      <c r="B16" s="282"/>
      <c r="C16" s="282"/>
      <c r="D16" s="282"/>
      <c r="E16" s="282"/>
      <c r="F16" s="282"/>
      <c r="G16" s="282"/>
      <c r="H16" s="282"/>
    </row>
    <row r="18" spans="1:8" s="24" customFormat="1" x14ac:dyDescent="0.2">
      <c r="A18" s="176" t="s">
        <v>547</v>
      </c>
      <c r="B18" s="177" t="s">
        <v>548</v>
      </c>
      <c r="C18" s="178"/>
      <c r="D18" s="179"/>
      <c r="E18" s="176" t="s">
        <v>549</v>
      </c>
      <c r="F18" s="176" t="s">
        <v>550</v>
      </c>
      <c r="G18" s="176" t="s">
        <v>551</v>
      </c>
      <c r="H18" s="176" t="s">
        <v>552</v>
      </c>
    </row>
    <row r="19" spans="1:8" s="30" customFormat="1" x14ac:dyDescent="0.2">
      <c r="A19" s="180">
        <v>1</v>
      </c>
      <c r="B19" s="280" t="s">
        <v>553</v>
      </c>
      <c r="C19" s="280"/>
      <c r="D19" s="280"/>
      <c r="E19" s="181" t="s">
        <v>27</v>
      </c>
      <c r="F19" s="182">
        <v>2</v>
      </c>
      <c r="G19" s="183">
        <v>1416.67</v>
      </c>
      <c r="H19" s="183">
        <v>2833.34</v>
      </c>
    </row>
    <row r="20" spans="1:8" s="30" customFormat="1" x14ac:dyDescent="0.2">
      <c r="A20" s="180">
        <v>2</v>
      </c>
      <c r="B20" s="280" t="s">
        <v>554</v>
      </c>
      <c r="C20" s="280"/>
      <c r="D20" s="280"/>
      <c r="E20" s="181" t="s">
        <v>27</v>
      </c>
      <c r="F20" s="182">
        <v>2</v>
      </c>
      <c r="G20" s="183">
        <v>30.83</v>
      </c>
      <c r="H20" s="183">
        <v>61.66</v>
      </c>
    </row>
    <row r="21" spans="1:8" s="30" customFormat="1" x14ac:dyDescent="0.2">
      <c r="A21" s="180">
        <v>3</v>
      </c>
      <c r="B21" s="280" t="s">
        <v>555</v>
      </c>
      <c r="C21" s="280"/>
      <c r="D21" s="280"/>
      <c r="E21" s="181" t="s">
        <v>27</v>
      </c>
      <c r="F21" s="182">
        <v>2</v>
      </c>
      <c r="G21" s="183">
        <v>30.83</v>
      </c>
      <c r="H21" s="183">
        <v>61.66</v>
      </c>
    </row>
    <row r="22" spans="1:8" s="30" customFormat="1" x14ac:dyDescent="0.2">
      <c r="A22" s="180">
        <v>4</v>
      </c>
      <c r="B22" s="280" t="s">
        <v>556</v>
      </c>
      <c r="C22" s="280"/>
      <c r="D22" s="280"/>
      <c r="E22" s="181" t="s">
        <v>27</v>
      </c>
      <c r="F22" s="182">
        <v>2</v>
      </c>
      <c r="G22" s="183">
        <v>30.83</v>
      </c>
      <c r="H22" s="183">
        <v>61.66</v>
      </c>
    </row>
    <row r="23" spans="1:8" s="30" customFormat="1" x14ac:dyDescent="0.2">
      <c r="A23" s="180">
        <v>5</v>
      </c>
      <c r="B23" s="280" t="s">
        <v>557</v>
      </c>
      <c r="C23" s="280"/>
      <c r="D23" s="280"/>
      <c r="E23" s="181" t="s">
        <v>27</v>
      </c>
      <c r="F23" s="182">
        <v>2</v>
      </c>
      <c r="G23" s="183">
        <v>25</v>
      </c>
      <c r="H23" s="183">
        <v>50</v>
      </c>
    </row>
    <row r="24" spans="1:8" s="30" customFormat="1" x14ac:dyDescent="0.2">
      <c r="A24" s="180">
        <v>6</v>
      </c>
      <c r="B24" s="280" t="s">
        <v>558</v>
      </c>
      <c r="C24" s="280"/>
      <c r="D24" s="280"/>
      <c r="E24" s="181" t="s">
        <v>27</v>
      </c>
      <c r="F24" s="182">
        <v>2</v>
      </c>
      <c r="G24" s="183">
        <v>40</v>
      </c>
      <c r="H24" s="183">
        <v>80</v>
      </c>
    </row>
    <row r="25" spans="1:8" s="30" customFormat="1" x14ac:dyDescent="0.2">
      <c r="A25" s="180">
        <v>7</v>
      </c>
      <c r="B25" s="280" t="s">
        <v>559</v>
      </c>
      <c r="C25" s="280"/>
      <c r="D25" s="280"/>
      <c r="E25" s="181" t="s">
        <v>27</v>
      </c>
      <c r="F25" s="182">
        <v>2</v>
      </c>
      <c r="G25" s="183">
        <v>74.17</v>
      </c>
      <c r="H25" s="183">
        <v>148.34</v>
      </c>
    </row>
    <row r="26" spans="1:8" s="30" customFormat="1" x14ac:dyDescent="0.2">
      <c r="A26" s="180">
        <v>8</v>
      </c>
      <c r="B26" s="280" t="s">
        <v>560</v>
      </c>
      <c r="C26" s="280"/>
      <c r="D26" s="280"/>
      <c r="E26" s="181" t="s">
        <v>27</v>
      </c>
      <c r="F26" s="182">
        <v>5</v>
      </c>
      <c r="G26" s="183">
        <v>121.67</v>
      </c>
      <c r="H26" s="183">
        <v>608.35</v>
      </c>
    </row>
    <row r="27" spans="1:8" s="30" customFormat="1" x14ac:dyDescent="0.2">
      <c r="A27" s="180">
        <v>9</v>
      </c>
      <c r="B27" s="280" t="s">
        <v>561</v>
      </c>
      <c r="C27" s="280"/>
      <c r="D27" s="280"/>
      <c r="E27" s="181" t="s">
        <v>27</v>
      </c>
      <c r="F27" s="182">
        <v>2</v>
      </c>
      <c r="G27" s="183">
        <v>341.67</v>
      </c>
      <c r="H27" s="183">
        <v>683.34</v>
      </c>
    </row>
    <row r="28" spans="1:8" s="30" customFormat="1" x14ac:dyDescent="0.2">
      <c r="A28" s="180">
        <v>10</v>
      </c>
      <c r="B28" s="280" t="s">
        <v>562</v>
      </c>
      <c r="C28" s="280"/>
      <c r="D28" s="280"/>
      <c r="E28" s="181" t="s">
        <v>27</v>
      </c>
      <c r="F28" s="182">
        <v>8</v>
      </c>
      <c r="G28" s="183">
        <v>98.33</v>
      </c>
      <c r="H28" s="183">
        <v>786.64</v>
      </c>
    </row>
    <row r="29" spans="1:8" s="30" customFormat="1" x14ac:dyDescent="0.2">
      <c r="A29" s="180">
        <v>11</v>
      </c>
      <c r="B29" s="280" t="s">
        <v>563</v>
      </c>
      <c r="C29" s="280"/>
      <c r="D29" s="280"/>
      <c r="E29" s="181" t="s">
        <v>27</v>
      </c>
      <c r="F29" s="182">
        <v>4</v>
      </c>
      <c r="G29" s="183">
        <v>1241.67</v>
      </c>
      <c r="H29" s="183">
        <v>4966.68</v>
      </c>
    </row>
    <row r="30" spans="1:8" ht="15" x14ac:dyDescent="0.25">
      <c r="A30" s="184"/>
      <c r="B30" s="184"/>
      <c r="C30" s="184"/>
      <c r="D30" s="184"/>
      <c r="E30" s="184"/>
      <c r="F30" s="184"/>
      <c r="G30" s="31" t="s">
        <v>564</v>
      </c>
      <c r="H30" s="185">
        <v>0</v>
      </c>
    </row>
    <row r="31" spans="1:8" ht="15" x14ac:dyDescent="0.25">
      <c r="G31" s="31" t="s">
        <v>565</v>
      </c>
      <c r="H31" s="185">
        <v>10341.67</v>
      </c>
    </row>
    <row r="32" spans="1:8" ht="15" x14ac:dyDescent="0.25">
      <c r="G32" s="31" t="s">
        <v>566</v>
      </c>
      <c r="H32" s="185">
        <v>2068.33</v>
      </c>
    </row>
    <row r="33" spans="1:8" ht="15" x14ac:dyDescent="0.25">
      <c r="G33" s="31" t="s">
        <v>567</v>
      </c>
      <c r="H33" s="185">
        <v>12410</v>
      </c>
    </row>
    <row r="35" spans="1:8" ht="14.25" x14ac:dyDescent="0.2">
      <c r="A35" s="32" t="s">
        <v>568</v>
      </c>
    </row>
    <row r="36" spans="1:8" ht="15" x14ac:dyDescent="0.25">
      <c r="A36" s="33" t="s">
        <v>569</v>
      </c>
    </row>
    <row r="37" spans="1:8" ht="14.25" x14ac:dyDescent="0.2">
      <c r="A37" s="32" t="s">
        <v>570</v>
      </c>
    </row>
    <row r="39" spans="1:8" ht="14.25" x14ac:dyDescent="0.2">
      <c r="F39" s="32" t="s">
        <v>571</v>
      </c>
      <c r="G39" s="34"/>
      <c r="H39" s="34"/>
    </row>
    <row r="40" spans="1:8" x14ac:dyDescent="0.2">
      <c r="H40" s="35"/>
    </row>
    <row r="42" spans="1:8" x14ac:dyDescent="0.2">
      <c r="G42" s="36"/>
      <c r="H42" s="37" t="s">
        <v>572</v>
      </c>
    </row>
  </sheetData>
  <mergeCells count="14">
    <mergeCell ref="B28:D28"/>
    <mergeCell ref="B29:D29"/>
    <mergeCell ref="B22:D22"/>
    <mergeCell ref="B23:D23"/>
    <mergeCell ref="B24:D24"/>
    <mergeCell ref="B25:D25"/>
    <mergeCell ref="B26:D26"/>
    <mergeCell ref="B27:D27"/>
    <mergeCell ref="B21:D21"/>
    <mergeCell ref="C9:H9"/>
    <mergeCell ref="A15:H15"/>
    <mergeCell ref="A16:H16"/>
    <mergeCell ref="B19:D19"/>
    <mergeCell ref="B20:D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A2:G60"/>
  <sheetViews>
    <sheetView topLeftCell="A22" zoomScale="120" zoomScaleNormal="120" workbookViewId="0">
      <selection activeCell="F34" sqref="F34"/>
    </sheetView>
  </sheetViews>
  <sheetFormatPr defaultColWidth="9.140625" defaultRowHeight="14.25" x14ac:dyDescent="0.2"/>
  <cols>
    <col min="1" max="1" width="4.85546875" style="60" customWidth="1"/>
    <col min="2" max="2" width="32.42578125" style="251" customWidth="1"/>
    <col min="3" max="3" width="16.42578125" style="61" customWidth="1"/>
    <col min="4" max="4" width="7.5703125" style="137" customWidth="1"/>
    <col min="5" max="5" width="8.42578125" style="137" customWidth="1"/>
    <col min="6" max="6" width="7.5703125" style="136" customWidth="1"/>
    <col min="7" max="7" width="8.5703125" style="60" customWidth="1"/>
    <col min="8" max="16384" width="9.140625" style="60"/>
  </cols>
  <sheetData>
    <row r="2" spans="1:7" ht="56.25" x14ac:dyDescent="0.2">
      <c r="A2" s="118" t="s">
        <v>3</v>
      </c>
      <c r="B2" s="119" t="s">
        <v>518</v>
      </c>
      <c r="C2" s="118" t="s">
        <v>573</v>
      </c>
      <c r="D2" s="118" t="s">
        <v>519</v>
      </c>
      <c r="E2" s="118" t="s">
        <v>574</v>
      </c>
      <c r="F2" s="120" t="s">
        <v>575</v>
      </c>
      <c r="G2" s="118" t="s">
        <v>576</v>
      </c>
    </row>
    <row r="3" spans="1:7" x14ac:dyDescent="0.2">
      <c r="A3" s="121">
        <v>1</v>
      </c>
      <c r="B3" s="284" t="s">
        <v>577</v>
      </c>
      <c r="C3" s="285"/>
      <c r="D3" s="121"/>
      <c r="E3" s="121"/>
      <c r="F3" s="121"/>
      <c r="G3" s="121"/>
    </row>
    <row r="4" spans="1:7" ht="17.100000000000001" customHeight="1" x14ac:dyDescent="0.2">
      <c r="A4" s="123"/>
      <c r="B4" s="286" t="s">
        <v>578</v>
      </c>
      <c r="C4" s="287"/>
      <c r="D4" s="123" t="s">
        <v>50</v>
      </c>
      <c r="E4" s="123">
        <f>SUM(E5:E20)</f>
        <v>22</v>
      </c>
      <c r="F4" s="123"/>
      <c r="G4" s="263">
        <f>SUM(G5:G22)</f>
        <v>0</v>
      </c>
    </row>
    <row r="5" spans="1:7" ht="24" customHeight="1" x14ac:dyDescent="0.2">
      <c r="A5" s="124" t="s">
        <v>20</v>
      </c>
      <c r="B5" s="248" t="s">
        <v>579</v>
      </c>
      <c r="C5" s="125" t="s">
        <v>580</v>
      </c>
      <c r="D5" s="126" t="s">
        <v>50</v>
      </c>
      <c r="E5" s="241">
        <v>1</v>
      </c>
      <c r="F5" s="112">
        <v>0</v>
      </c>
      <c r="G5" s="128">
        <f t="shared" ref="G5:G22" si="0">E5*F5</f>
        <v>0</v>
      </c>
    </row>
    <row r="6" spans="1:7" ht="36" customHeight="1" x14ac:dyDescent="0.2">
      <c r="A6" s="124" t="s">
        <v>24</v>
      </c>
      <c r="B6" s="248" t="s">
        <v>581</v>
      </c>
      <c r="C6" s="125" t="s">
        <v>580</v>
      </c>
      <c r="D6" s="126" t="s">
        <v>50</v>
      </c>
      <c r="E6" s="241">
        <v>1</v>
      </c>
      <c r="F6" s="112">
        <v>0</v>
      </c>
      <c r="G6" s="128">
        <f t="shared" si="0"/>
        <v>0</v>
      </c>
    </row>
    <row r="7" spans="1:7" ht="36" customHeight="1" x14ac:dyDescent="0.2">
      <c r="A7" s="124"/>
      <c r="B7" s="248" t="s">
        <v>713</v>
      </c>
      <c r="C7" s="125" t="s">
        <v>580</v>
      </c>
      <c r="D7" s="126" t="s">
        <v>50</v>
      </c>
      <c r="E7" s="241">
        <v>2</v>
      </c>
      <c r="F7" s="112">
        <v>0</v>
      </c>
      <c r="G7" s="128">
        <f t="shared" ref="G7" si="1">E7*F7</f>
        <v>0</v>
      </c>
    </row>
    <row r="8" spans="1:7" ht="24" customHeight="1" x14ac:dyDescent="0.2">
      <c r="A8" s="124" t="s">
        <v>26</v>
      </c>
      <c r="B8" s="248" t="s">
        <v>582</v>
      </c>
      <c r="C8" s="125" t="s">
        <v>580</v>
      </c>
      <c r="D8" s="126" t="s">
        <v>50</v>
      </c>
      <c r="E8" s="241">
        <v>3</v>
      </c>
      <c r="F8" s="112">
        <v>0</v>
      </c>
      <c r="G8" s="128">
        <f t="shared" si="0"/>
        <v>0</v>
      </c>
    </row>
    <row r="9" spans="1:7" ht="24" customHeight="1" x14ac:dyDescent="0.2">
      <c r="A9" s="242"/>
      <c r="B9" s="249" t="s">
        <v>714</v>
      </c>
      <c r="C9" s="243" t="s">
        <v>585</v>
      </c>
      <c r="D9" s="244" t="s">
        <v>50</v>
      </c>
      <c r="E9" s="245">
        <v>1</v>
      </c>
      <c r="F9" s="246">
        <v>0</v>
      </c>
      <c r="G9" s="247">
        <f t="shared" si="0"/>
        <v>0</v>
      </c>
    </row>
    <row r="10" spans="1:7" ht="24" customHeight="1" x14ac:dyDescent="0.2">
      <c r="A10" s="124" t="s">
        <v>28</v>
      </c>
      <c r="B10" s="248" t="s">
        <v>715</v>
      </c>
      <c r="C10" s="125" t="s">
        <v>585</v>
      </c>
      <c r="D10" s="126" t="s">
        <v>50</v>
      </c>
      <c r="E10" s="241">
        <v>2</v>
      </c>
      <c r="F10" s="112">
        <v>0</v>
      </c>
      <c r="G10" s="128">
        <f t="shared" si="0"/>
        <v>0</v>
      </c>
    </row>
    <row r="11" spans="1:7" ht="24" customHeight="1" x14ac:dyDescent="0.2">
      <c r="A11" s="124" t="s">
        <v>31</v>
      </c>
      <c r="B11" s="248" t="s">
        <v>716</v>
      </c>
      <c r="C11" s="125" t="s">
        <v>580</v>
      </c>
      <c r="D11" s="126" t="s">
        <v>50</v>
      </c>
      <c r="E11" s="158">
        <v>0</v>
      </c>
      <c r="F11" s="112">
        <v>0</v>
      </c>
      <c r="G11" s="128">
        <f t="shared" si="0"/>
        <v>0</v>
      </c>
    </row>
    <row r="12" spans="1:7" ht="24" customHeight="1" x14ac:dyDescent="0.2">
      <c r="A12" s="124" t="s">
        <v>33</v>
      </c>
      <c r="B12" s="248" t="s">
        <v>583</v>
      </c>
      <c r="C12" s="125"/>
      <c r="D12" s="126" t="s">
        <v>50</v>
      </c>
      <c r="E12" s="158">
        <v>0</v>
      </c>
      <c r="F12" s="112">
        <v>0</v>
      </c>
      <c r="G12" s="128">
        <f t="shared" si="0"/>
        <v>0</v>
      </c>
    </row>
    <row r="13" spans="1:7" ht="24" customHeight="1" x14ac:dyDescent="0.2">
      <c r="A13" s="124" t="s">
        <v>34</v>
      </c>
      <c r="B13" s="248" t="s">
        <v>717</v>
      </c>
      <c r="C13" s="125" t="s">
        <v>585</v>
      </c>
      <c r="D13" s="126" t="s">
        <v>50</v>
      </c>
      <c r="E13" s="241">
        <v>1</v>
      </c>
      <c r="F13" s="112">
        <v>0</v>
      </c>
      <c r="G13" s="128">
        <f t="shared" si="0"/>
        <v>0</v>
      </c>
    </row>
    <row r="14" spans="1:7" ht="24" customHeight="1" x14ac:dyDescent="0.2">
      <c r="A14" s="124" t="s">
        <v>38</v>
      </c>
      <c r="B14" s="248" t="s">
        <v>718</v>
      </c>
      <c r="C14" s="125" t="s">
        <v>580</v>
      </c>
      <c r="D14" s="126" t="s">
        <v>50</v>
      </c>
      <c r="E14" s="241">
        <v>5</v>
      </c>
      <c r="F14" s="112">
        <v>0</v>
      </c>
      <c r="G14" s="128">
        <f t="shared" si="0"/>
        <v>0</v>
      </c>
    </row>
    <row r="15" spans="1:7" ht="24" customHeight="1" x14ac:dyDescent="0.2">
      <c r="A15" s="124" t="s">
        <v>584</v>
      </c>
      <c r="B15" s="248" t="s">
        <v>719</v>
      </c>
      <c r="C15" s="125" t="s">
        <v>580</v>
      </c>
      <c r="D15" s="126" t="s">
        <v>50</v>
      </c>
      <c r="E15" s="241">
        <v>1</v>
      </c>
      <c r="F15" s="112">
        <v>0</v>
      </c>
      <c r="G15" s="128">
        <f t="shared" si="0"/>
        <v>0</v>
      </c>
    </row>
    <row r="16" spans="1:7" ht="24" customHeight="1" x14ac:dyDescent="0.2">
      <c r="A16" s="124" t="s">
        <v>41</v>
      </c>
      <c r="B16" s="248" t="s">
        <v>720</v>
      </c>
      <c r="C16" s="125" t="s">
        <v>585</v>
      </c>
      <c r="D16" s="126" t="s">
        <v>50</v>
      </c>
      <c r="E16" s="241">
        <v>1</v>
      </c>
      <c r="F16" s="112">
        <v>0</v>
      </c>
      <c r="G16" s="128">
        <f t="shared" si="0"/>
        <v>0</v>
      </c>
    </row>
    <row r="17" spans="1:7" ht="24" customHeight="1" x14ac:dyDescent="0.2">
      <c r="A17" s="124" t="s">
        <v>44</v>
      </c>
      <c r="B17" s="248" t="s">
        <v>721</v>
      </c>
      <c r="C17" s="125" t="s">
        <v>585</v>
      </c>
      <c r="D17" s="126" t="s">
        <v>50</v>
      </c>
      <c r="E17" s="241">
        <v>1</v>
      </c>
      <c r="F17" s="112">
        <v>0</v>
      </c>
      <c r="G17" s="128">
        <f t="shared" si="0"/>
        <v>0</v>
      </c>
    </row>
    <row r="18" spans="1:7" ht="24" customHeight="1" x14ac:dyDescent="0.2">
      <c r="A18" s="124" t="s">
        <v>46</v>
      </c>
      <c r="B18" s="248" t="s">
        <v>712</v>
      </c>
      <c r="C18" s="125" t="s">
        <v>585</v>
      </c>
      <c r="D18" s="126" t="s">
        <v>50</v>
      </c>
      <c r="E18" s="241">
        <v>1</v>
      </c>
      <c r="F18" s="112">
        <v>0</v>
      </c>
      <c r="G18" s="128">
        <f t="shared" si="0"/>
        <v>0</v>
      </c>
    </row>
    <row r="19" spans="1:7" ht="24" customHeight="1" x14ac:dyDescent="0.2">
      <c r="A19" s="124" t="s">
        <v>48</v>
      </c>
      <c r="B19" s="248" t="s">
        <v>722</v>
      </c>
      <c r="C19" s="125"/>
      <c r="D19" s="126" t="s">
        <v>50</v>
      </c>
      <c r="E19" s="158">
        <v>0</v>
      </c>
      <c r="F19" s="112">
        <v>0</v>
      </c>
      <c r="G19" s="128">
        <f t="shared" si="0"/>
        <v>0</v>
      </c>
    </row>
    <row r="20" spans="1:7" ht="24" customHeight="1" x14ac:dyDescent="0.2">
      <c r="A20" s="124" t="s">
        <v>51</v>
      </c>
      <c r="B20" s="248" t="s">
        <v>723</v>
      </c>
      <c r="C20" s="125" t="s">
        <v>580</v>
      </c>
      <c r="D20" s="126" t="s">
        <v>50</v>
      </c>
      <c r="E20" s="241">
        <v>2</v>
      </c>
      <c r="F20" s="112">
        <v>0</v>
      </c>
      <c r="G20" s="128">
        <f t="shared" si="0"/>
        <v>0</v>
      </c>
    </row>
    <row r="21" spans="1:7" ht="24" customHeight="1" x14ac:dyDescent="0.2">
      <c r="A21" s="242"/>
      <c r="B21" s="249" t="s">
        <v>724</v>
      </c>
      <c r="C21" s="243" t="s">
        <v>580</v>
      </c>
      <c r="D21" s="244" t="s">
        <v>50</v>
      </c>
      <c r="E21" s="245">
        <v>1</v>
      </c>
      <c r="F21" s="246">
        <v>0</v>
      </c>
      <c r="G21" s="247">
        <f t="shared" si="0"/>
        <v>0</v>
      </c>
    </row>
    <row r="22" spans="1:7" ht="24" customHeight="1" x14ac:dyDescent="0.2">
      <c r="A22" s="124" t="s">
        <v>53</v>
      </c>
      <c r="B22" s="288" t="s">
        <v>586</v>
      </c>
      <c r="C22" s="289"/>
      <c r="D22" s="126" t="s">
        <v>50</v>
      </c>
      <c r="E22" s="241">
        <v>22</v>
      </c>
      <c r="F22" s="112">
        <v>0</v>
      </c>
      <c r="G22" s="128">
        <f t="shared" si="0"/>
        <v>0</v>
      </c>
    </row>
    <row r="23" spans="1:7" s="59" customFormat="1" ht="17.100000000000001" customHeight="1" x14ac:dyDescent="0.2">
      <c r="A23" s="129" t="s">
        <v>11</v>
      </c>
      <c r="B23" s="290" t="s">
        <v>587</v>
      </c>
      <c r="C23" s="290"/>
      <c r="D23" s="261"/>
      <c r="E23" s="261"/>
      <c r="F23" s="261"/>
      <c r="G23" s="262">
        <f>SUM(G24:G29)</f>
        <v>0</v>
      </c>
    </row>
    <row r="24" spans="1:7" ht="24" customHeight="1" x14ac:dyDescent="0.2">
      <c r="A24" s="124" t="s">
        <v>60</v>
      </c>
      <c r="B24" s="291" t="s">
        <v>588</v>
      </c>
      <c r="C24" s="292"/>
      <c r="D24" s="126" t="s">
        <v>589</v>
      </c>
      <c r="E24" s="241">
        <f>E4</f>
        <v>22</v>
      </c>
      <c r="F24" s="112">
        <v>0</v>
      </c>
      <c r="G24" s="128">
        <f>E24*F24</f>
        <v>0</v>
      </c>
    </row>
    <row r="25" spans="1:7" ht="24" customHeight="1" x14ac:dyDescent="0.2">
      <c r="A25" s="124" t="s">
        <v>77</v>
      </c>
      <c r="B25" s="291" t="s">
        <v>590</v>
      </c>
      <c r="C25" s="292"/>
      <c r="D25" s="126" t="s">
        <v>50</v>
      </c>
      <c r="E25" s="127">
        <v>0</v>
      </c>
      <c r="F25" s="112">
        <v>0</v>
      </c>
      <c r="G25" s="128"/>
    </row>
    <row r="26" spans="1:7" ht="24" customHeight="1" x14ac:dyDescent="0.2">
      <c r="A26" s="124" t="s">
        <v>88</v>
      </c>
      <c r="B26" s="250" t="s">
        <v>591</v>
      </c>
      <c r="C26" s="131"/>
      <c r="D26" s="126" t="s">
        <v>32</v>
      </c>
      <c r="E26" s="127"/>
      <c r="F26" s="112"/>
      <c r="G26" s="128"/>
    </row>
    <row r="27" spans="1:7" ht="24" customHeight="1" x14ac:dyDescent="0.2">
      <c r="A27" s="132" t="s">
        <v>97</v>
      </c>
      <c r="B27" s="288" t="s">
        <v>592</v>
      </c>
      <c r="C27" s="289"/>
      <c r="D27" s="110" t="s">
        <v>29</v>
      </c>
      <c r="E27" s="252">
        <v>265.44</v>
      </c>
      <c r="F27" s="112">
        <v>0</v>
      </c>
      <c r="G27" s="128">
        <f t="shared" ref="G27:G28" si="2">E27*F27</f>
        <v>0</v>
      </c>
    </row>
    <row r="28" spans="1:7" ht="24" customHeight="1" x14ac:dyDescent="0.2">
      <c r="A28" s="124" t="s">
        <v>593</v>
      </c>
      <c r="B28" s="288" t="s">
        <v>594</v>
      </c>
      <c r="C28" s="289"/>
      <c r="D28" s="126" t="s">
        <v>29</v>
      </c>
      <c r="E28" s="252">
        <v>29.1</v>
      </c>
      <c r="F28" s="112">
        <v>0</v>
      </c>
      <c r="G28" s="128">
        <f t="shared" si="2"/>
        <v>0</v>
      </c>
    </row>
    <row r="29" spans="1:7" ht="17.100000000000001" customHeight="1" x14ac:dyDescent="0.2">
      <c r="A29" s="133">
        <v>3</v>
      </c>
      <c r="B29" s="293" t="s">
        <v>527</v>
      </c>
      <c r="C29" s="294"/>
      <c r="D29" s="130"/>
      <c r="E29" s="127"/>
      <c r="F29" s="112">
        <v>0</v>
      </c>
      <c r="G29" s="128"/>
    </row>
    <row r="30" spans="1:7" ht="17.100000000000001" customHeight="1" x14ac:dyDescent="0.2">
      <c r="A30" s="134" t="s">
        <v>115</v>
      </c>
      <c r="B30" s="293" t="s">
        <v>529</v>
      </c>
      <c r="C30" s="294"/>
      <c r="D30" s="122" t="s">
        <v>595</v>
      </c>
      <c r="E30" s="253">
        <f>100</f>
        <v>100</v>
      </c>
      <c r="F30" s="112">
        <v>0</v>
      </c>
      <c r="G30" s="264">
        <f>E30*F30</f>
        <v>0</v>
      </c>
    </row>
    <row r="31" spans="1:7" ht="24" customHeight="1" x14ac:dyDescent="0.2">
      <c r="A31" s="295" t="s">
        <v>612</v>
      </c>
      <c r="B31" s="296"/>
      <c r="C31" s="296"/>
      <c r="D31" s="296"/>
      <c r="E31" s="296"/>
      <c r="F31" s="297"/>
      <c r="G31" s="135">
        <f>G4+G23</f>
        <v>0</v>
      </c>
    </row>
    <row r="32" spans="1:7" x14ac:dyDescent="0.2">
      <c r="A32" s="64"/>
      <c r="B32" s="198"/>
      <c r="C32" s="81"/>
      <c r="D32" s="81"/>
      <c r="E32" s="81"/>
    </row>
    <row r="33" spans="1:7" ht="15" x14ac:dyDescent="0.2">
      <c r="A33" s="64"/>
      <c r="B33" s="199" t="s">
        <v>514</v>
      </c>
      <c r="C33" s="278" t="s">
        <v>515</v>
      </c>
      <c r="D33" s="278"/>
      <c r="E33" s="278"/>
    </row>
    <row r="34" spans="1:7" ht="15" x14ac:dyDescent="0.2">
      <c r="A34" s="64"/>
      <c r="B34" s="208"/>
      <c r="C34" s="278"/>
      <c r="D34" s="278"/>
      <c r="E34" s="278"/>
    </row>
    <row r="35" spans="1:7" ht="15" x14ac:dyDescent="0.2">
      <c r="A35" s="64"/>
      <c r="B35" s="208"/>
      <c r="C35" s="83"/>
      <c r="D35" s="84"/>
      <c r="E35" s="84"/>
    </row>
    <row r="36" spans="1:7" ht="15" x14ac:dyDescent="0.2">
      <c r="A36" s="64"/>
      <c r="B36" s="75"/>
      <c r="C36" s="279"/>
      <c r="D36" s="279"/>
      <c r="E36" s="279"/>
    </row>
    <row r="37" spans="1:7" ht="15" x14ac:dyDescent="0.2">
      <c r="A37" s="64"/>
      <c r="B37" s="200"/>
      <c r="C37" s="85"/>
      <c r="D37" s="84"/>
      <c r="E37" s="84"/>
    </row>
    <row r="38" spans="1:7" ht="15" x14ac:dyDescent="0.2">
      <c r="A38" s="64"/>
      <c r="B38" s="201" t="s">
        <v>516</v>
      </c>
      <c r="C38" s="274" t="s">
        <v>537</v>
      </c>
      <c r="D38" s="274"/>
      <c r="E38" s="274"/>
    </row>
    <row r="39" spans="1:7" x14ac:dyDescent="0.2">
      <c r="A39" s="64"/>
      <c r="B39" s="202" t="s">
        <v>517</v>
      </c>
      <c r="C39" s="275" t="s">
        <v>517</v>
      </c>
      <c r="D39" s="275"/>
      <c r="E39" s="275"/>
    </row>
    <row r="40" spans="1:7" x14ac:dyDescent="0.2">
      <c r="A40" s="78"/>
      <c r="B40" s="209"/>
      <c r="C40" s="78"/>
      <c r="D40" s="78"/>
      <c r="E40" s="78"/>
    </row>
    <row r="44" spans="1:7" ht="24" customHeight="1" x14ac:dyDescent="0.2">
      <c r="A44" s="283" t="s">
        <v>596</v>
      </c>
      <c r="B44" s="283"/>
      <c r="C44" s="283"/>
      <c r="D44" s="283"/>
      <c r="E44" s="283"/>
      <c r="F44" s="283"/>
      <c r="G44" s="283"/>
    </row>
    <row r="45" spans="1:7" ht="24" customHeight="1" x14ac:dyDescent="0.2">
      <c r="A45" s="283" t="s">
        <v>597</v>
      </c>
      <c r="B45" s="283"/>
      <c r="C45" s="283"/>
      <c r="D45" s="283"/>
      <c r="E45" s="283"/>
      <c r="F45" s="283"/>
      <c r="G45" s="283"/>
    </row>
    <row r="46" spans="1:7" ht="24" customHeight="1" x14ac:dyDescent="0.2">
      <c r="A46" s="283" t="s">
        <v>598</v>
      </c>
      <c r="B46" s="283"/>
      <c r="C46" s="283"/>
      <c r="D46" s="283"/>
      <c r="E46" s="283"/>
      <c r="F46" s="283"/>
      <c r="G46" s="283"/>
    </row>
    <row r="47" spans="1:7" ht="24" customHeight="1" x14ac:dyDescent="0.2">
      <c r="A47" s="283" t="s">
        <v>599</v>
      </c>
      <c r="B47" s="283"/>
      <c r="C47" s="283"/>
      <c r="D47" s="283"/>
      <c r="E47" s="283"/>
      <c r="F47" s="283"/>
      <c r="G47" s="283"/>
    </row>
    <row r="48" spans="1:7" ht="24" customHeight="1" x14ac:dyDescent="0.2">
      <c r="A48" s="283" t="s">
        <v>600</v>
      </c>
      <c r="B48" s="283"/>
      <c r="C48" s="283"/>
      <c r="D48" s="283"/>
      <c r="E48" s="283"/>
      <c r="F48" s="283"/>
      <c r="G48" s="283"/>
    </row>
    <row r="49" spans="1:7" ht="24" customHeight="1" x14ac:dyDescent="0.2">
      <c r="A49" s="283" t="s">
        <v>601</v>
      </c>
      <c r="B49" s="283"/>
      <c r="C49" s="283"/>
      <c r="D49" s="283"/>
      <c r="E49" s="283"/>
      <c r="F49" s="283"/>
      <c r="G49" s="283"/>
    </row>
    <row r="50" spans="1:7" ht="24" customHeight="1" x14ac:dyDescent="0.2">
      <c r="A50" s="283" t="s">
        <v>602</v>
      </c>
      <c r="B50" s="283"/>
      <c r="C50" s="283"/>
      <c r="D50" s="283"/>
      <c r="E50" s="283"/>
      <c r="F50" s="283"/>
      <c r="G50" s="283"/>
    </row>
    <row r="51" spans="1:7" ht="24" customHeight="1" x14ac:dyDescent="0.2">
      <c r="A51" s="283" t="s">
        <v>603</v>
      </c>
      <c r="B51" s="283"/>
      <c r="C51" s="283"/>
      <c r="D51" s="283"/>
      <c r="E51" s="283"/>
      <c r="F51" s="283"/>
      <c r="G51" s="283"/>
    </row>
    <row r="52" spans="1:7" ht="24" customHeight="1" x14ac:dyDescent="0.2">
      <c r="A52" s="283" t="s">
        <v>604</v>
      </c>
      <c r="B52" s="283"/>
      <c r="C52" s="283"/>
      <c r="D52" s="283"/>
      <c r="E52" s="283"/>
      <c r="F52" s="283"/>
      <c r="G52" s="283"/>
    </row>
    <row r="53" spans="1:7" ht="24" customHeight="1" x14ac:dyDescent="0.2">
      <c r="A53" s="283" t="s">
        <v>605</v>
      </c>
      <c r="B53" s="283"/>
      <c r="C53" s="283"/>
      <c r="D53" s="283"/>
      <c r="E53" s="283"/>
      <c r="F53" s="283"/>
      <c r="G53" s="283"/>
    </row>
    <row r="54" spans="1:7" ht="24" customHeight="1" x14ac:dyDescent="0.2">
      <c r="A54" s="283" t="s">
        <v>606</v>
      </c>
      <c r="B54" s="283"/>
      <c r="C54" s="283"/>
      <c r="D54" s="283"/>
      <c r="E54" s="283"/>
      <c r="F54" s="283"/>
      <c r="G54" s="283"/>
    </row>
    <row r="55" spans="1:7" ht="24" customHeight="1" x14ac:dyDescent="0.2">
      <c r="A55" s="283" t="s">
        <v>607</v>
      </c>
      <c r="B55" s="283"/>
      <c r="C55" s="283"/>
      <c r="D55" s="283"/>
      <c r="E55" s="283"/>
      <c r="F55" s="283"/>
      <c r="G55" s="283"/>
    </row>
    <row r="56" spans="1:7" ht="24" customHeight="1" x14ac:dyDescent="0.2">
      <c r="A56" s="283" t="s">
        <v>608</v>
      </c>
      <c r="B56" s="283"/>
      <c r="C56" s="283"/>
      <c r="D56" s="283"/>
      <c r="E56" s="283"/>
      <c r="F56" s="283"/>
      <c r="G56" s="283"/>
    </row>
    <row r="57" spans="1:7" ht="24" customHeight="1" x14ac:dyDescent="0.2">
      <c r="A57" s="283" t="s">
        <v>609</v>
      </c>
      <c r="B57" s="283"/>
      <c r="C57" s="283"/>
      <c r="D57" s="283"/>
      <c r="E57" s="283"/>
      <c r="F57" s="283"/>
      <c r="G57" s="283"/>
    </row>
    <row r="58" spans="1:7" ht="24" customHeight="1" x14ac:dyDescent="0.2">
      <c r="A58" s="283" t="s">
        <v>610</v>
      </c>
      <c r="B58" s="283"/>
      <c r="C58" s="283"/>
      <c r="D58" s="283"/>
      <c r="E58" s="283"/>
      <c r="F58" s="283"/>
      <c r="G58" s="283"/>
    </row>
    <row r="59" spans="1:7" ht="24" customHeight="1" x14ac:dyDescent="0.2">
      <c r="A59" s="283" t="s">
        <v>611</v>
      </c>
      <c r="B59" s="283"/>
      <c r="C59" s="283"/>
      <c r="D59" s="283"/>
      <c r="E59" s="283"/>
      <c r="F59" s="283"/>
      <c r="G59" s="283"/>
    </row>
    <row r="60" spans="1:7" ht="24" customHeight="1" x14ac:dyDescent="0.2"/>
  </sheetData>
  <protectedRanges>
    <protectedRange sqref="E19 D23:D26 F2:F4" name="Диапазон1_3_1"/>
  </protectedRanges>
  <mergeCells count="32">
    <mergeCell ref="A58:G58"/>
    <mergeCell ref="A53:G53"/>
    <mergeCell ref="A54:G54"/>
    <mergeCell ref="A55:G55"/>
    <mergeCell ref="A56:G56"/>
    <mergeCell ref="A57:G57"/>
    <mergeCell ref="A48:G48"/>
    <mergeCell ref="A49:G49"/>
    <mergeCell ref="A50:G50"/>
    <mergeCell ref="A51:G51"/>
    <mergeCell ref="A52:G52"/>
    <mergeCell ref="C39:E39"/>
    <mergeCell ref="A44:G44"/>
    <mergeCell ref="A45:G45"/>
    <mergeCell ref="A46:G46"/>
    <mergeCell ref="A47:G47"/>
    <mergeCell ref="A59:G59"/>
    <mergeCell ref="B3:C3"/>
    <mergeCell ref="B4:C4"/>
    <mergeCell ref="B22:C22"/>
    <mergeCell ref="B23:C23"/>
    <mergeCell ref="B24:C24"/>
    <mergeCell ref="B25:C25"/>
    <mergeCell ref="B27:C27"/>
    <mergeCell ref="B28:C28"/>
    <mergeCell ref="B29:C29"/>
    <mergeCell ref="B30:C30"/>
    <mergeCell ref="A31:F31"/>
    <mergeCell ref="C33:E33"/>
    <mergeCell ref="C34:E34"/>
    <mergeCell ref="C36:E36"/>
    <mergeCell ref="C38:E38"/>
  </mergeCells>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E19DAB7C78E4C64FB3A443B733D55F29" ma:contentTypeVersion="15" ma:contentTypeDescription="Створення нового документа." ma:contentTypeScope="" ma:versionID="bd7182348c2be0e9be644d8b673e83c7">
  <xsd:schema xmlns:xsd="http://www.w3.org/2001/XMLSchema" xmlns:xs="http://www.w3.org/2001/XMLSchema" xmlns:p="http://schemas.microsoft.com/office/2006/metadata/properties" xmlns:ns2="76edd4da-7e66-4870-9263-e723aff5a2c3" xmlns:ns3="959b0b2a-bc55-46eb-8455-29450620f095" targetNamespace="http://schemas.microsoft.com/office/2006/metadata/properties" ma:root="true" ma:fieldsID="81f099f3d63b3f9d8e585b856de68548" ns2:_="" ns3:_="">
    <xsd:import namespace="76edd4da-7e66-4870-9263-e723aff5a2c3"/>
    <xsd:import namespace="959b0b2a-bc55-46eb-8455-29450620f09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edd4da-7e66-4870-9263-e723aff5a2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Теги зображень" ma:readOnly="false" ma:fieldId="{5cf76f15-5ced-4ddc-b409-7134ff3c332f}" ma:taxonomyMulti="true" ma:sspId="2204a950-474a-4b7a-a44a-33afe7cad9c4"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9b0b2a-bc55-46eb-8455-29450620f09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543c3eb-fbcd-46ff-a358-0e622dfd7059}" ma:internalName="TaxCatchAll" ma:showField="CatchAllData" ma:web="959b0b2a-bc55-46eb-8455-29450620f09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Відомості про тих, хто має доступ"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edd4da-7e66-4870-9263-e723aff5a2c3">
      <Terms xmlns="http://schemas.microsoft.com/office/infopath/2007/PartnerControls"/>
    </lcf76f155ced4ddcb4097134ff3c332f>
    <TaxCatchAll xmlns="959b0b2a-bc55-46eb-8455-29450620f0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16B3D2-BA8F-4289-80DD-FEBE63052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edd4da-7e66-4870-9263-e723aff5a2c3"/>
    <ds:schemaRef ds:uri="959b0b2a-bc55-46eb-8455-29450620f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E6532E-6E15-4FEF-BCBD-ADF852E7E606}">
  <ds:schemaRefs>
    <ds:schemaRef ds:uri="http://schemas.microsoft.com/office/2006/metadata/properties"/>
    <ds:schemaRef ds:uri="http://schemas.microsoft.com/office/infopath/2007/PartnerControls"/>
    <ds:schemaRef ds:uri="76edd4da-7e66-4870-9263-e723aff5a2c3"/>
    <ds:schemaRef ds:uri="959b0b2a-bc55-46eb-8455-29450620f095"/>
  </ds:schemaRefs>
</ds:datastoreItem>
</file>

<file path=customXml/itemProps3.xml><?xml version="1.0" encoding="utf-8"?>
<ds:datastoreItem xmlns:ds="http://schemas.openxmlformats.org/officeDocument/2006/customXml" ds:itemID="{7286D50E-D6DA-410E-9C63-432957ACA6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Тендерна таблиця</vt:lpstr>
      <vt:lpstr>ОСН.МАТЕРІАЛИ</vt:lpstr>
      <vt:lpstr>CАНТЕХНІКА</vt:lpstr>
      <vt:lpstr>Облад-ння_камер п.10.1.4</vt:lpstr>
      <vt:lpstr>Світлодіоди</vt:lpstr>
      <vt:lpstr>Пож інвентар</vt:lpstr>
      <vt:lpstr>Дор знаки</vt:lpstr>
      <vt:lpstr>CАНТЕХНІКА!Область_друку</vt:lpstr>
      <vt:lpstr>'Тендерна таблиця'!Область_друку</vt:lpstr>
    </vt:vector>
  </TitlesOfParts>
  <Manager/>
  <Company>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VDanylevych</dc:creator>
  <cp:keywords/>
  <dc:description/>
  <cp:lastModifiedBy>Павлишак Андрій</cp:lastModifiedBy>
  <cp:revision/>
  <cp:lastPrinted>2025-06-27T07:13:51Z</cp:lastPrinted>
  <dcterms:created xsi:type="dcterms:W3CDTF">2006-01-14T11:55:28Z</dcterms:created>
  <dcterms:modified xsi:type="dcterms:W3CDTF">2025-06-27T13:06:31Z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0x010100E19DAB7C78E4C64FB3A443B733D55F29</vt:lpwstr>
  </property>
  <property fmtid="{D5CDD505-2E9C-101B-9397-08002B2CF9AE}" pid="3" name="MediaServiceImageTags">
    <vt:lpwstr/>
  </property>
</Properties>
</file>