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filterPrivacy="1"/>
  <xr:revisionPtr revIDLastSave="0" documentId="13_ncr:1_{95EC5A93-91D8-4696-B850-68E1646D01E2}" xr6:coauthVersionLast="47" xr6:coauthVersionMax="47" xr10:uidLastSave="{00000000-0000-0000-0000-000000000000}"/>
  <bookViews>
    <workbookView xWindow="990" yWindow="465" windowWidth="27585" windowHeight="14880" xr2:uid="{00000000-000D-0000-FFFF-FFFF00000000}"/>
  </bookViews>
  <sheets>
    <sheet name="ДЦ_ОККО_3.0_Броди" sheetId="5" r:id="rId1"/>
  </sheets>
  <definedNames>
    <definedName name="_xlnm._FilterDatabase" localSheetId="0" hidden="1">ДЦ_ОККО_3.0_Броди!$B$16:$L$107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07" i="5" l="1"/>
  <c r="H96" i="5"/>
  <c r="E103" i="5"/>
  <c r="E104" i="5"/>
  <c r="H106" i="5"/>
  <c r="H102" i="5"/>
  <c r="H101" i="5"/>
  <c r="H100" i="5"/>
  <c r="H99" i="5"/>
  <c r="H94" i="5"/>
  <c r="H91" i="5"/>
  <c r="H90" i="5"/>
  <c r="H89" i="5"/>
  <c r="H88" i="5"/>
  <c r="H87" i="5"/>
  <c r="H86" i="5"/>
  <c r="H85" i="5"/>
  <c r="H84" i="5"/>
  <c r="H83" i="5"/>
  <c r="H82" i="5"/>
  <c r="H80" i="5"/>
  <c r="H78" i="5"/>
  <c r="H77" i="5"/>
  <c r="H76" i="5"/>
  <c r="H75" i="5"/>
  <c r="H72" i="5"/>
  <c r="H71" i="5"/>
  <c r="H70" i="5"/>
  <c r="H66" i="5"/>
  <c r="H64" i="5"/>
  <c r="H61" i="5"/>
  <c r="H60" i="5"/>
  <c r="H59" i="5"/>
  <c r="H58" i="5"/>
  <c r="H57" i="5"/>
  <c r="H56" i="5"/>
  <c r="H55" i="5"/>
  <c r="H54" i="5"/>
  <c r="H52" i="5"/>
  <c r="H51" i="5"/>
  <c r="H48" i="5"/>
  <c r="H47" i="5"/>
  <c r="H46" i="5"/>
  <c r="H45" i="5"/>
  <c r="H44" i="5"/>
  <c r="H43" i="5"/>
  <c r="H41" i="5"/>
  <c r="H39" i="5"/>
  <c r="H37" i="5"/>
  <c r="H33" i="5"/>
  <c r="H32" i="5"/>
  <c r="H28" i="5"/>
  <c r="H26" i="5"/>
  <c r="H24" i="5"/>
  <c r="H23" i="5"/>
  <c r="H22" i="5"/>
  <c r="H21" i="5"/>
  <c r="H20" i="5"/>
  <c r="H19" i="5"/>
  <c r="H18" i="5"/>
  <c r="H17" i="5"/>
  <c r="I102" i="5" l="1"/>
  <c r="E30" i="5"/>
  <c r="H30" i="5" s="1"/>
  <c r="E105" i="5" l="1"/>
  <c r="F104" i="5"/>
  <c r="E95" i="5"/>
  <c r="H95" i="5" s="1"/>
  <c r="E93" i="5"/>
  <c r="H93" i="5" s="1"/>
  <c r="E79" i="5"/>
  <c r="H79" i="5" s="1"/>
  <c r="E74" i="5"/>
  <c r="H74" i="5" s="1"/>
  <c r="E73" i="5"/>
  <c r="H73" i="5" s="1"/>
  <c r="E69" i="5"/>
  <c r="H69" i="5" s="1"/>
  <c r="E67" i="5"/>
  <c r="H67" i="5" s="1"/>
  <c r="E65" i="5"/>
  <c r="H65" i="5" s="1"/>
  <c r="E63" i="5"/>
  <c r="H63" i="5" s="1"/>
  <c r="E62" i="5"/>
  <c r="E53" i="5"/>
  <c r="H53" i="5" s="1"/>
  <c r="E50" i="5"/>
  <c r="H50" i="5" s="1"/>
  <c r="E49" i="5"/>
  <c r="H49" i="5" s="1"/>
  <c r="E42" i="5"/>
  <c r="H42" i="5" s="1"/>
  <c r="E40" i="5"/>
  <c r="H40" i="5" s="1"/>
  <c r="E38" i="5"/>
  <c r="H38" i="5" s="1"/>
  <c r="E36" i="5"/>
  <c r="H36" i="5" s="1"/>
  <c r="E35" i="5"/>
  <c r="H35" i="5" s="1"/>
  <c r="H104" i="5" l="1"/>
  <c r="E68" i="5"/>
  <c r="H68" i="5" s="1"/>
  <c r="H62" i="5"/>
  <c r="F103" i="5"/>
  <c r="H103" i="5" s="1"/>
  <c r="F105" i="5"/>
  <c r="H105" i="5" s="1"/>
  <c r="E31" i="5" l="1"/>
  <c r="H31" i="5" s="1"/>
  <c r="E29" i="5"/>
  <c r="H29" i="5" s="1"/>
  <c r="E27" i="5" l="1"/>
  <c r="H27" i="5" s="1"/>
  <c r="E25" i="5"/>
  <c r="H25" i="5" s="1"/>
  <c r="H98" i="5" l="1"/>
  <c r="H81" i="5" l="1"/>
  <c r="H92" i="5"/>
  <c r="H34" i="5" l="1"/>
  <c r="H16" i="5" l="1"/>
  <c r="H97" i="5" l="1"/>
</calcChain>
</file>

<file path=xl/sharedStrings.xml><?xml version="1.0" encoding="utf-8"?>
<sst xmlns="http://schemas.openxmlformats.org/spreadsheetml/2006/main" count="226" uniqueCount="145">
  <si>
    <t>№ п/п</t>
  </si>
  <si>
    <t>Найменування</t>
  </si>
  <si>
    <t>Од. Виміру</t>
  </si>
  <si>
    <t xml:space="preserve">Кіл-сть   </t>
  </si>
  <si>
    <t>Вартість матеріалів за од. виміру, грн. з ПДВ</t>
  </si>
  <si>
    <t>Вартість монтажу за од. виміру, грн. з ПДВ</t>
  </si>
  <si>
    <t>Загальна вартість, грн. з  ПДВ</t>
  </si>
  <si>
    <t>Розділ 1. Будівля операторної</t>
  </si>
  <si>
    <t>пог.м.</t>
  </si>
  <si>
    <t>м2</t>
  </si>
  <si>
    <t>шт.</t>
  </si>
  <si>
    <t>Улаштування обшивки стін будівлі профлистом RUUKKI S280GD+Z275 Лист профільований Т15 Ruukki 30/POL T15-115-1134 0,50mm RR23/ГОРНИЙ СІРИЙ із монтажем нижнього капельника (в т.ч. відкоси). В т.ч. металокаркас - кутник оцинкований 40*40*1.5мм, консоль оцинкована.</t>
  </si>
  <si>
    <t>Обклеювання аплікацій з самоклеючої плівки Oracal 8511-90</t>
  </si>
  <si>
    <t>Прокладання електричного кабеля 3*1,5мм2 в гофрі (операторна)</t>
  </si>
  <si>
    <t>Прокладання електричного кабеля 3*2,5мм2 в гофрі (операторна)</t>
  </si>
  <si>
    <t>шт</t>
  </si>
  <si>
    <t xml:space="preserve">Монтаж цоколю сталевого (h=200мм - стандарт). RAL7024 - алюміній (2мм) або оцинкований метал (1.5мм) з PE покриттям RAL7024 </t>
  </si>
  <si>
    <t>Улаштування обшивки будівлі HPL панелями 
 (HPL STYLAM 1438 8мм - бетон)</t>
  </si>
  <si>
    <t>кв.м</t>
  </si>
  <si>
    <t>м.п</t>
  </si>
  <si>
    <t>Улаштування фризу будівлі H250мм/Т400 мм</t>
  </si>
  <si>
    <t>Демонтаж примикання до покрівлі</t>
  </si>
  <si>
    <t>Демонтаж підшивки стелі</t>
  </si>
  <si>
    <t>Демонтаж обшивки опор</t>
  </si>
  <si>
    <t>Демонтаж металоконструкцій (зв'язок між колонами)</t>
  </si>
  <si>
    <t>Демонтаж фризу навісу із збереженням матеріалів та упакуванням у дерев'яні ящики. Поміж конструкціями влаштувати ППЄ-10мм та обмотати стрейч плівкою. 3 види - плоский несвітловий, боковий із сеносаном та дуговий. Новий бренд.</t>
  </si>
  <si>
    <t>Демонтаж коробу інформаційного (з логотипом ОККО габарит 6000х1000 мм. з світлодіодною лінійкою із збереженням матеріалів та упакуванням у дерев'яні ящики. Новий бренд.</t>
  </si>
  <si>
    <t>Демонтаж світлодіодної підсвітки фризу із збереження матеріалів та упакуванням. Новий бренд (фриз дуговий та фриз із сеносаном)</t>
  </si>
  <si>
    <t>Демонтаж відбійників нового взірця із збереженням матеріалу та упакуванням. Новий бренд.</t>
  </si>
  <si>
    <t>Демонтаж рекламоносія (видима частина 400*570мм)). Розміщаються на колонах навісу над ПРК із збереженням матералу та упакуванням. Новий бренд.</t>
  </si>
  <si>
    <t>Демонтаж урни для сміття нового взірця із збереженням матеріалу та упакуванням. Новий бренд.</t>
  </si>
  <si>
    <t>Демонтаж острівців (обшивки острівця та бетону). За окремим погодженням. Розмір стандартний до 5м (в т.ч. острівці БАЗС)</t>
  </si>
  <si>
    <t>Демонтаж острівців SAT (обшивки острівця та бетону). За окремим погодженням. Розмір стандартний до 2м</t>
  </si>
  <si>
    <t>Демонтаж технологічної кришки на острівцю БАЗС</t>
  </si>
  <si>
    <t>Демонтаж покриття із профлиста</t>
  </si>
  <si>
    <t>Демонтаж існуючого жолобу із оцинкованого листа</t>
  </si>
  <si>
    <t>Демонтаж каналізаційної труби (діам. 110-160мм)</t>
  </si>
  <si>
    <t>Демонтаж модуля виклику</t>
  </si>
  <si>
    <t>т</t>
  </si>
  <si>
    <t>Влаштування покрівлі навісу профлистом ПК 57, оц. 0,7 мм. Вміст цинку не менше  Вміст цинку не менше 220г/м2</t>
  </si>
  <si>
    <t>Влаштування металевого каркасу (основа покрівельного профлиста). Металоконструкції погрутовані та пофарбовані.</t>
  </si>
  <si>
    <t>Влаштування жолобу із оцинкованої сталі t=1,5мм  Вміст цинку не менше 140г/м2</t>
  </si>
  <si>
    <t>Влаштування зовнішньої каналізаційної труби діам. 110мм  (врахувати відводи)</t>
  </si>
  <si>
    <t>Влаштування зовнішньої каналізаційної труби діам. 160мм  (врахувати відводи)</t>
  </si>
  <si>
    <t>Влаштування конструкцій із рифленого алюмінієвого листа t=2мм. RAL 7024 (виготовлення зовнішніх люків і т.д)</t>
  </si>
  <si>
    <t>Короб інформаційний з логотипом ОККО габарит 5960х870 мм.</t>
  </si>
  <si>
    <t>Примикання по покрівлі навісу  (із зарізкою та опуском у хвилі профлиста, або фірмова ультрафіолетостійка заглушка на герметизацію хвиль) t=0,5 мм, &gt;Zn140, Новi</t>
  </si>
  <si>
    <t>Прокладання електричного кабеля 3*1,5мм2 в гофрі (навіс)</t>
  </si>
  <si>
    <t>Прокладання електричного кабеля 3*2,5мм2 в гофрі (навіс)</t>
  </si>
  <si>
    <t>Обклеювання самоклеючої плівки Oracal 641 (цифри, поділки).</t>
  </si>
  <si>
    <t>Обшивка острівця Конусний+R180 н/ж сталь  (AISI 304) 2мм (Загальна висота 200мм).</t>
  </si>
  <si>
    <t>послуга</t>
  </si>
  <si>
    <t>Демонтаж нового цінового пілону H=8,5м із збереженням та упакуванням.  Врахувати виготовлення та влаштування траверс для перевезення стели, а також обмотування пілону віробар'єром та захисою плівкою. Новий бренд.</t>
  </si>
  <si>
    <t xml:space="preserve">Іміджева стела ОККО 3.0 ("Г" подібна конструкція). Розмір 2700*5000мм (див. окрему специфікацію) </t>
  </si>
  <si>
    <t>Знаки в"їзд-виїзд ОККО 3.0. Розмір 700*2000мм. Окрема специфікація.
* матеріал - алюміній
* формований АБС пластик (зелений у масі)
* підсвітка кластера ELF 3SMD 5050 колір білий (стрілка)
* контурна підсвітка у алюм профілі із прозорим розсіювачем поклеєним плівкою
* вакуумформований молочний акрил товщиною 3мм.</t>
  </si>
  <si>
    <t>Витрати на відрядження (2,5%). Вираховується відсотково (без врахування розділу "Інші витрати")</t>
  </si>
  <si>
    <t>Вивіз будсміття з утилізацією</t>
  </si>
  <si>
    <t>Розробка (виготовлення):
- паспорту фасадів (розробляє переможець тендеру та погоджує у відділі будівництва),
- паспорту цінового пілону (якщо пілон поставляється на АЗК)
- креслення аплікації на вітражах (розробляє переможець тендеру та погоджує у відділі будівництва)
- креслення схеми руху на АЗК (розробляє переможець тендеру та погоджує у відділі будівництва),
- виконавчих схем (надається на всі роботи із переліку акту, креслення розробляється у комп'ютерній програмі), паспортів на вироби, сертифікати на обладнання та матеріали)
- інструкції з експлуатації</t>
  </si>
  <si>
    <t>комплект</t>
  </si>
  <si>
    <t>Всього по АЗК, грн з ПДВ :</t>
  </si>
  <si>
    <t>Улаштування навісу (фризу) над входом H550мм/Т1230 мм</t>
  </si>
  <si>
    <t>Договірна ціна на влаштування робіт із зовнішнього оздоблення АЗК м. Броди, вул. В.Фільварки, 101</t>
  </si>
  <si>
    <t>Улаштування обшивки віконних і дверних прорізів, металевих колон алюмінієвої t=2мм. (колір RAL 7024 або спецколір Okkogreen)</t>
  </si>
  <si>
    <t>Влаштування зовнішньої подвійної розетки із вартістю матеріалів. Захист IP44. Колір за погодженням (монтаж у АКМ або профлист колір розетки графіт, монтаж у HPL- RAL7004).</t>
  </si>
  <si>
    <t>Улаштування обшивки стін АКМ Ral 7024 (або інший колір) покриття PVDF t=4мм (в т.ч. металокаркас - кутник оцинкований 40*40*1.5мм, консоль оцинкована). Врахувати фрезирування.</t>
  </si>
  <si>
    <t>Примикання по покрівлі (операторна) До b=0,8м (Новi), t=0,5 мм, &gt; Zn140 (Розрахунок по зовнішньому контурі)</t>
  </si>
  <si>
    <t xml:space="preserve">Світильник лінійного типу (LOFT / 100W - 4000K / 110 Degree Beam Angle / Diameters: 3000x95x104mm </t>
  </si>
  <si>
    <t>мп</t>
  </si>
  <si>
    <t>Вказівник постів ПРК (матеріал Al 2мм)
Розмір таблички 700*420мм</t>
  </si>
  <si>
    <t>Демонтаж існуючого іміджевого пілону (із збереженням)</t>
  </si>
  <si>
    <t>Демонтаж існуючого цінового пілону (без збереження)</t>
  </si>
  <si>
    <t>Стійка для іміджевого пілону ОККО 3.0 (в т.ч. монтаж). Висота 13 000мм. Січення колони - 450*350мм. Влаштування лючків для прихованого кріплення металоконструкцій та підключення електроживлення.</t>
  </si>
  <si>
    <t>Алюмінієвий каркас під сонячні панелі згідно розрахунку постачальника.
 KMD F-50, RAL7024
Перехідний навіс між операторною та основним навісом</t>
  </si>
  <si>
    <t>Фотоелектричний модуль (із монтажем та герметизацією)
Виробник Amerisolar,AS-6M108-HC, потужність - min 330W
Розмір 1996*1000*8мм
Перехідний навіс</t>
  </si>
  <si>
    <t>км</t>
  </si>
  <si>
    <t>вартість палива на сайті okko.ua</t>
  </si>
  <si>
    <t>відстань між населеними пунктами (база-АЗК) згідно сайту della.ua</t>
  </si>
  <si>
    <t>Світильник врізний лінійний t-60 мм (окреме погодження довжини)</t>
  </si>
  <si>
    <t>Розділ 2. Hавіс</t>
  </si>
  <si>
    <t>Улаштування Led екрану 2560*2560мм
Тип світлодіодів Huidu
Виробник модуля Qiangli Q3H</t>
  </si>
  <si>
    <t>Напис "ОККО" H 550мм/L 3400 мм</t>
  </si>
  <si>
    <t>Демонтаж світильників (без збереження)</t>
  </si>
  <si>
    <t>Улаштування обшивки стін будівлі алюмінієвими панелями Ral 7024 t=2мм (в т.ч. металокаркас - кутник оцинкований 40*40*1.5мм, консоль оцинкована).</t>
  </si>
  <si>
    <t>Улаштування жалюзейіз алюмінію RAL 9003 (Manez виробник) на навісі літньої тераси h=190мм (окреме погодження)</t>
  </si>
  <si>
    <t>Ремонт та пофарбування кришок ПРК (демонтаж, тимчасове накритя ПРК, переміщення на виробництво, відновлення кришок, грунтування, пофарбування, переміщення на АЗК, монтаж). Окреме погодження.</t>
  </si>
  <si>
    <t>Виготовлення кришки технологічних колодців із рифленого алюмінію t=3мм. Колір RAL7024. Рама кришки із алюмінію. Заземлення кришки. Амортизатор фірми Bibus 2шт. Врахувати вартість замірів та конструкторські витрати.</t>
  </si>
  <si>
    <t>Фриз світловий із алюмінію t=2мм (із Сеносаном). H600мм/Т490 мм. RAL9003</t>
  </si>
  <si>
    <t>Кінцевий елемент фризу світлового (алюмінієвий,глухий). H600мм/Т490 мм. RAL9003. t=2мм</t>
  </si>
  <si>
    <t>Кутовий елемент фризу світлового (із Сеносаном). H600мм/Т490 мм (довжина по зовн краї - 1180мм) RAL9003. t=2мм.</t>
  </si>
  <si>
    <t>Фриз алюмінієвий t=2мм тильної сторони основного навісу (Плоский) H900мм (висота - орієнтовний розмір)</t>
  </si>
  <si>
    <t>Алюмінієвий профіль підсічки RAL 9006 (Ruukki RR946/Сіра галька)</t>
  </si>
  <si>
    <t xml:space="preserve">Підшивка стелі навісу профлистом RUUKKI Лист профільований Т15 0,50mm Ruukki Rr946/Сіра галька  (каркас труба 40*20*2мм поґрунтована за 2 рази) Окреме погодження. (Монтаж на існуючий каркас) </t>
  </si>
  <si>
    <t xml:space="preserve">Обшивки опори навісу алюмінієва t=2мм. Збірна
Колір конструкцій
середина та верх: Ral9003 + RAL9006(Ruukki Rr946/Сіра галька)
Низ конструкцій: RAL7024.
Загальна висота колони навісу орієнтовно 4950мм </t>
  </si>
  <si>
    <t xml:space="preserve">Сервісний бокс із смітником ОККО 3.0 та конструкцією кріплення рукавичок.
Розмір конструкції - 760*490*2830мм.
Матеріалів алюміній t=2мм
Розмір LED екрану - 640мм*2580мм (модуль P3). </t>
  </si>
  <si>
    <t>Розділ 3. Окремостоячі конструкції</t>
  </si>
  <si>
    <t>Примикання до стійки фасадної системи (прижимна планка-стійка фасадної системи)
Матеріал оцинк. лист t=0,7мм, RAL7024</t>
  </si>
  <si>
    <t>Прокладання контрольного кабеля S-ftp 4*2*0,51мм у існуючих футлярах</t>
  </si>
  <si>
    <t xml:space="preserve">Транспорт вантажний для перевезення матеріалів, виробів, пілона. Розраховується в одну сторону.  Вартість 1 км = вартість 1 л пального (грн з ПДВ)*коефіцієнт. У договорі загальну вартість пункту буде вказано за вартістю пального на дату заключення договору. У акті виконаних робіт загальну вартість пункту буде розраховано за вартістю пального на дату останнього авансу. Джерело вартості пального - сайт https://www.okko.ua/uk/fuels. Використовується у разі, якщо відстань від точки виїзду до АЗК становить від 201 км і більше. Коефіцієнт проставляє підрядник (вантажний транспорт). Тендерна вартість палива ДП Євро 81,9грн/л. </t>
  </si>
  <si>
    <t>Транспорт вантажопідйомністю до 2т для перевезення інструментів та працівників. Розраховується в одну сторону.  Вартість 1 км = вартість 1 л пального (грн з ПДВ)*коефіцієнт. У договорі загальну акті виконаних робіт загальну вартість пункту буде розраховано за вартістю пального на дату останнього авансу. Джерело вартості пального - сайт https://www.okko.ua/uk/fuels. Використовується у разі, якщо відстань від точки виїзду до АЗК становить від 201 км і більше. Коефіцієнт проставляє підрядник (вантажно-пасажирський транспорт вантажопідйомністю до 2т ). Тендерна вартість палива ДП Євро 81,9грн/л. Врахувати витрати на доставку віконно-дверних конструкцій.</t>
  </si>
  <si>
    <t>Транспорт легковий (здійснення початкових фактичних замірів АЗК, здача АВР). Розраховується в одну сторону.  Вартість 1 км = вартість 1 л пального (грн з ПДВ)*коефіцієнт. У договорі загальну вартість пункту буде вказано за вартістю пального на дату заключення договору. У акті виконаних робіт загальну вартість пункту буде розраховано за вартістю пального на дату останнього авансу.. Джерело вартості пального - сайт https://www.okko.ua/uk/fuels. Використовується у разі, якщо відстань від точки виїзду до АЗК становить від 201 км і більше.Коефіцієнт проставляє підрядник (легковий транспорт). Тендерна вартість палива ДП Євро 81,9грн/л.</t>
  </si>
  <si>
    <t>Розділ 4. СЕС (перехідний навіс)</t>
  </si>
  <si>
    <t>Розділ 5. Інші витрати</t>
  </si>
  <si>
    <t>Примітки:</t>
  </si>
  <si>
    <t>1. Гарантійний термін на конструктивну частину</t>
  </si>
  <si>
    <t>років</t>
  </si>
  <si>
    <t>2. Гарантійний термін на електричну частину</t>
  </si>
  <si>
    <t>3. Аванс становить</t>
  </si>
  <si>
    <t>%</t>
  </si>
  <si>
    <t>4. Відтермінування кінцевої оплати після підписання акту прийому робіт .</t>
  </si>
  <si>
    <t>днів</t>
  </si>
  <si>
    <r>
      <t>5. Термін виконання робіт із оздоблення типової АЗК</t>
    </r>
    <r>
      <rPr>
        <b/>
        <sz val="14"/>
        <rFont val="Times New Roman"/>
        <family val="1"/>
        <charset val="204"/>
      </rPr>
      <t xml:space="preserve"> від дати оплати авансового платежу</t>
    </r>
  </si>
  <si>
    <t>7. Обов'язкове погодження паспорту фасадів у відділі маркетингу (розробляє переможець тендеру)</t>
  </si>
  <si>
    <t>10. Офіційна гарантія на світлодіодну продукцію фірми Elf повинна становити 3 роки (надання документів)</t>
  </si>
  <si>
    <t>11. Штрафні санкції у зв'язку із протермінуванням поставки (монтажу) - 7 000 грн. з ПДВ/добу</t>
  </si>
  <si>
    <t>12. Час реагування на гарантійний запит - 3 доби стела та 5 діб інші конструкції (штраф 2 000грн за кожен день протермінування).</t>
  </si>
  <si>
    <t>13. Обов'язково здійснення відновлення благоустрою після монтажних робіт.</t>
  </si>
  <si>
    <t>не менше 5 років</t>
  </si>
  <si>
    <t>не менше 3 років</t>
  </si>
  <si>
    <t>не менше 10 днів</t>
  </si>
  <si>
    <r>
      <t>6. Термін монтажних робіт безпосередньо на АЗК</t>
    </r>
    <r>
      <rPr>
        <b/>
        <sz val="14"/>
        <rFont val="Times New Roman"/>
        <family val="1"/>
        <charset val="204"/>
      </rPr>
      <t>, прописується у договорі</t>
    </r>
  </si>
  <si>
    <t>8. У комерційній пропозиції повинно бути враховано витрати на прибирання території та вивіз сміття після виконання БМР(п.4 розділ Інші витрати)</t>
  </si>
  <si>
    <t>9. Обов'язкове використання драйверів фірми Mean Well серії HLG або Elf з офіційною гарантією 5 років (фото звіт- конструкції навісу (фризи, логотип ОККО, спредера), стела, фриз операторної.</t>
  </si>
  <si>
    <t>Назва компанії</t>
  </si>
  <si>
    <t>Код ЄДРПОУ</t>
  </si>
  <si>
    <t>Iндивiдуальний податковий номер / номер ДРФО</t>
  </si>
  <si>
    <t>Юридична адреса</t>
  </si>
  <si>
    <t>Фактична адреса</t>
  </si>
  <si>
    <t>Банківські реквізити</t>
  </si>
  <si>
    <t>ПІБ та назва посади керівника</t>
  </si>
  <si>
    <t>Номер телефону контактної особи</t>
  </si>
  <si>
    <t>*клітинки виділені сірим кольором заповнюються Учасником</t>
  </si>
  <si>
    <r>
      <t>Влаштування модуля виклику ВП-02 із нерж. сталі (нове обладнання).</t>
    </r>
    <r>
      <rPr>
        <b/>
        <sz val="12"/>
        <rFont val="Times New Roman"/>
        <family val="1"/>
        <charset val="204"/>
        <scheme val="major"/>
      </rPr>
      <t xml:space="preserve"> Окреме погодження.</t>
    </r>
  </si>
  <si>
    <r>
      <t xml:space="preserve">Рекламоносій/панель LED вшитий у обшивку колон навісу.
Розмір - </t>
    </r>
    <r>
      <rPr>
        <b/>
        <sz val="12"/>
        <rFont val="Times New Roman"/>
        <family val="1"/>
        <charset val="204"/>
        <scheme val="major"/>
      </rPr>
      <t>480*1280 мм
Outdoor Q2H</t>
    </r>
  </si>
  <si>
    <r>
      <t>Обшивка острівця H400/T1200/R180</t>
    </r>
    <r>
      <rPr>
        <sz val="12"/>
        <color rgb="FFFF0000"/>
        <rFont val="Times New Roman"/>
        <family val="1"/>
        <charset val="204"/>
        <scheme val="major"/>
      </rPr>
      <t xml:space="preserve"> </t>
    </r>
    <r>
      <rPr>
        <sz val="12"/>
        <color theme="1"/>
        <rFont val="Times New Roman"/>
        <family val="1"/>
        <charset val="204"/>
        <scheme val="major"/>
      </rPr>
      <t>н/ж сталь  (AISI 304) 2мм (сторона в'їзду,під опалубку).</t>
    </r>
  </si>
  <si>
    <r>
      <t xml:space="preserve">Демонтаж знаку в'їзд-виїзд із збереженням та упакуванням на палети. </t>
    </r>
    <r>
      <rPr>
        <b/>
        <sz val="12"/>
        <rFont val="Times New Roman"/>
        <family val="1"/>
        <charset val="204"/>
        <scheme val="major"/>
      </rPr>
      <t>Новий бренд.</t>
    </r>
  </si>
  <si>
    <r>
      <t>Цінова стела ОККО_3.0.</t>
    </r>
    <r>
      <rPr>
        <sz val="12"/>
        <rFont val="Times New Roman"/>
        <family val="1"/>
        <charset val="204"/>
        <scheme val="major"/>
      </rPr>
      <t xml:space="preserve"> Розмір - h= 9050мм, b=1890мм.  LED екран розміру - 1600*5120мм на 2 сторони (модуль Qiangli, Q5PRO, розмір модуля 320*160мм, розмір діода 1921, Яскравість - &gt;5000ніт, частота оновлення 3840Гц, робоча температура -30...+60С, система керування ColorLight, програмне забезпечення PlayerMaster, контроллер управління А100, канал передачі даних LAN/WIFI/CLOUD).  Оздоблення із алюмінію.  Згідно нових вимог 2025р. (в т.ч. влаштування слабострумних автоматів). Врахувати підбетонування під п'ятами.</t>
    </r>
  </si>
  <si>
    <r>
      <t xml:space="preserve">Сервісна колонка </t>
    </r>
    <r>
      <rPr>
        <b/>
        <sz val="12"/>
        <rFont val="Times New Roman"/>
        <family val="1"/>
        <charset val="204"/>
        <scheme val="major"/>
      </rPr>
      <t>OKKO_3.0</t>
    </r>
    <r>
      <rPr>
        <sz val="12"/>
        <rFont val="Times New Roman"/>
        <family val="1"/>
        <charset val="204"/>
        <scheme val="major"/>
      </rPr>
      <t>.
Врахувати монтаж обладнання.</t>
    </r>
  </si>
  <si>
    <r>
      <t xml:space="preserve">Транспорт (км*ходки) матеріалів та виробів 3 ходки (база-АЗК). Розраховується в одну сторону. Використовується у разі, якщо відстань від точки виїзду до АЗК становить до 200 км (включно).  </t>
    </r>
    <r>
      <rPr>
        <b/>
        <sz val="12"/>
        <rFont val="Times New Roman"/>
        <family val="1"/>
        <charset val="204"/>
        <scheme val="major"/>
      </rPr>
      <t>Незмінна позиція</t>
    </r>
  </si>
  <si>
    <r>
      <t xml:space="preserve">Транспорт (км*ходки)  ціновий пілон 1 ходка (база-АЗК). Розраховується в одну сторону. Використовується у разі, якщо відстань від точки виїзду до АЗК становить до 200 км (включно). </t>
    </r>
    <r>
      <rPr>
        <b/>
        <sz val="12"/>
        <rFont val="Times New Roman"/>
        <family val="1"/>
        <charset val="204"/>
        <scheme val="major"/>
      </rPr>
      <t>Незмінна позиція</t>
    </r>
  </si>
  <si>
    <r>
      <t xml:space="preserve">Транспорт (км*ходки) автомобіль до 2 тонн 3 ходки (база-АЗК). Розраховується в одну сторону. Використовується у разі, якщо відстань від точки виїзду до АЗК становить до 200 км (включно). </t>
    </r>
    <r>
      <rPr>
        <b/>
        <sz val="12"/>
        <rFont val="Times New Roman"/>
        <family val="1"/>
        <charset val="204"/>
        <scheme val="major"/>
      </rPr>
      <t>Незмінна позиція</t>
    </r>
  </si>
  <si>
    <r>
      <t xml:space="preserve">Транспорт для проведення початкових замірів (легковий). Розраховується в одну сторону. Використовується у разі, якщо відстань від точки виїзду до АЗК становить до 200 км (включно). </t>
    </r>
    <r>
      <rPr>
        <b/>
        <sz val="12"/>
        <rFont val="Times New Roman"/>
        <family val="1"/>
        <charset val="204"/>
        <scheme val="major"/>
      </rPr>
      <t>Незмінна позиція</t>
    </r>
  </si>
  <si>
    <t>не більше 45 календарних днів</t>
  </si>
  <si>
    <t>не більше 90 календарних днів</t>
  </si>
  <si>
    <t>*заповнити (розрахувати коефіціент)</t>
  </si>
  <si>
    <t>не більше 60%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</si>
</sst>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р_._-;\-* #,##0.00_р_._-;_-* &quot;-&quot;??_р_._-;_-@_-"/>
    <numFmt numFmtId="165" formatCode="_-* #,##0.00\ _₴_-;\-* #,##0.00\ _₴_-;_-* &quot;-&quot;??\ _₴_-;_-@_-"/>
    <numFmt numFmtId="166" formatCode="#,##0.0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  <charset val="204"/>
    </font>
    <font>
      <sz val="10"/>
      <name val="Arial Cyr"/>
      <family val="2"/>
      <charset val="204"/>
    </font>
    <font>
      <sz val="8"/>
      <name val="Arial"/>
      <family val="2"/>
      <charset val="1"/>
    </font>
    <font>
      <sz val="12"/>
      <name val="Times ї"/>
      <charset val="204"/>
    </font>
    <font>
      <b/>
      <sz val="12"/>
      <name val="Times ї"/>
      <charset val="204"/>
    </font>
    <font>
      <b/>
      <sz val="16"/>
      <name val="Times ї"/>
      <charset val="204"/>
    </font>
    <font>
      <sz val="11"/>
      <color theme="1"/>
      <name val="Calibri"/>
      <family val="2"/>
      <scheme val="minor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  <scheme val="major"/>
    </font>
    <font>
      <sz val="12"/>
      <name val="Times New Roman"/>
      <family val="1"/>
      <charset val="204"/>
      <scheme val="major"/>
    </font>
    <font>
      <sz val="12"/>
      <color theme="1"/>
      <name val="Times New Roman"/>
      <family val="1"/>
      <charset val="204"/>
      <scheme val="major"/>
    </font>
    <font>
      <sz val="12"/>
      <color rgb="FFFF0000"/>
      <name val="Times New Roman"/>
      <family val="1"/>
      <charset val="204"/>
      <scheme val="major"/>
    </font>
    <font>
      <sz val="12"/>
      <color indexed="8"/>
      <name val="Times New Roman"/>
      <family val="1"/>
      <charset val="204"/>
      <scheme val="maj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5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/>
      <top style="thick">
        <color auto="1"/>
      </top>
      <bottom style="medium">
        <color auto="1"/>
      </bottom>
      <diagonal/>
    </border>
    <border>
      <left/>
      <right style="medium">
        <color auto="1"/>
      </right>
      <top style="thick">
        <color auto="1"/>
      </top>
      <bottom style="medium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/>
      <diagonal/>
    </border>
    <border>
      <left style="medium">
        <color auto="1"/>
      </left>
      <right style="medium">
        <color auto="1"/>
      </right>
      <top style="thick">
        <color auto="1"/>
      </top>
      <bottom/>
      <diagonal/>
    </border>
    <border>
      <left/>
      <right/>
      <top style="medium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medium">
        <color indexed="64"/>
      </right>
      <top/>
      <bottom style="thick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9">
    <xf numFmtId="0" fontId="0" fillId="0" borderId="0"/>
    <xf numFmtId="0" fontId="2" fillId="0" borderId="0"/>
    <xf numFmtId="0" fontId="3" fillId="0" borderId="0">
      <alignment horizontal="left"/>
    </xf>
    <xf numFmtId="0" fontId="4" fillId="0" borderId="0"/>
    <xf numFmtId="0" fontId="4" fillId="0" borderId="0"/>
    <xf numFmtId="0" fontId="1" fillId="0" borderId="0"/>
    <xf numFmtId="164" fontId="5" fillId="0" borderId="0"/>
    <xf numFmtId="0" fontId="1" fillId="0" borderId="0"/>
    <xf numFmtId="0" fontId="9" fillId="0" borderId="0"/>
  </cellStyleXfs>
  <cellXfs count="87">
    <xf numFmtId="0" fontId="0" fillId="0" borderId="0" xfId="0"/>
    <xf numFmtId="0" fontId="6" fillId="0" borderId="0" xfId="7" applyFont="1" applyAlignment="1">
      <alignment horizontal="left"/>
    </xf>
    <xf numFmtId="0" fontId="6" fillId="0" borderId="0" xfId="7" applyFont="1"/>
    <xf numFmtId="0" fontId="7" fillId="0" borderId="0" xfId="7" applyFont="1" applyAlignment="1">
      <alignment horizontal="left"/>
    </xf>
    <xf numFmtId="0" fontId="10" fillId="0" borderId="0" xfId="0" applyFont="1" applyAlignment="1">
      <alignment horizontal="left"/>
    </xf>
    <xf numFmtId="0" fontId="10" fillId="0" borderId="0" xfId="0" applyFont="1"/>
    <xf numFmtId="4" fontId="10" fillId="0" borderId="0" xfId="0" applyNumberFormat="1" applyFont="1"/>
    <xf numFmtId="0" fontId="10" fillId="0" borderId="17" xfId="0" applyFont="1" applyBorder="1" applyAlignment="1">
      <alignment horizontal="left"/>
    </xf>
    <xf numFmtId="0" fontId="10" fillId="0" borderId="0" xfId="0" applyFont="1" applyAlignment="1">
      <alignment horizontal="left" wrapText="1"/>
    </xf>
    <xf numFmtId="2" fontId="10" fillId="0" borderId="0" xfId="0" applyNumberFormat="1" applyFont="1" applyAlignment="1">
      <alignment horizontal="center" vertical="center"/>
    </xf>
    <xf numFmtId="4" fontId="10" fillId="0" borderId="0" xfId="0" applyNumberFormat="1" applyFont="1" applyAlignment="1">
      <alignment horizontal="left"/>
    </xf>
    <xf numFmtId="0" fontId="10" fillId="0" borderId="0" xfId="0" applyFont="1" applyAlignment="1">
      <alignment wrapText="1"/>
    </xf>
    <xf numFmtId="0" fontId="10" fillId="0" borderId="0" xfId="0" applyFont="1" applyAlignment="1">
      <alignment horizontal="center"/>
    </xf>
    <xf numFmtId="0" fontId="13" fillId="0" borderId="0" xfId="3" applyFont="1" applyAlignment="1">
      <alignment horizontal="right" vertical="center"/>
    </xf>
    <xf numFmtId="0" fontId="13" fillId="0" borderId="0" xfId="3" applyFont="1" applyAlignment="1">
      <alignment horizontal="left" vertical="center"/>
    </xf>
    <xf numFmtId="0" fontId="14" fillId="0" borderId="5" xfId="7" applyFont="1" applyBorder="1" applyAlignment="1">
      <alignment horizontal="center" vertical="center" wrapText="1"/>
    </xf>
    <xf numFmtId="2" fontId="14" fillId="0" borderId="5" xfId="7" applyNumberFormat="1" applyFont="1" applyBorder="1" applyAlignment="1">
      <alignment horizontal="center" vertical="center" textRotation="90" wrapText="1"/>
    </xf>
    <xf numFmtId="4" fontId="14" fillId="0" borderId="5" xfId="7" applyNumberFormat="1" applyFont="1" applyBorder="1" applyAlignment="1">
      <alignment horizontal="center" vertical="center" wrapText="1"/>
    </xf>
    <xf numFmtId="0" fontId="14" fillId="6" borderId="9" xfId="0" applyFont="1" applyFill="1" applyBorder="1" applyAlignment="1">
      <alignment horizontal="center" vertical="center" wrapText="1"/>
    </xf>
    <xf numFmtId="0" fontId="14" fillId="6" borderId="10" xfId="0" applyFont="1" applyFill="1" applyBorder="1" applyAlignment="1">
      <alignment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2" fontId="15" fillId="0" borderId="1" xfId="0" applyNumberFormat="1" applyFont="1" applyBorder="1" applyAlignment="1">
      <alignment horizontal="center" vertical="center" wrapText="1"/>
    </xf>
    <xf numFmtId="2" fontId="15" fillId="3" borderId="1" xfId="0" applyNumberFormat="1" applyFont="1" applyFill="1" applyBorder="1" applyAlignment="1">
      <alignment horizontal="center" vertical="center" wrapText="1" shrinkToFit="1"/>
    </xf>
    <xf numFmtId="166" fontId="15" fillId="8" borderId="1" xfId="0" applyNumberFormat="1" applyFont="1" applyFill="1" applyBorder="1" applyAlignment="1">
      <alignment horizontal="right" vertical="center" wrapText="1" shrinkToFit="1"/>
    </xf>
    <xf numFmtId="4" fontId="15" fillId="0" borderId="3" xfId="0" applyNumberFormat="1" applyFont="1" applyBorder="1" applyAlignment="1">
      <alignment horizontal="right" vertical="center" wrapText="1" shrinkToFit="1"/>
    </xf>
    <xf numFmtId="0" fontId="14" fillId="6" borderId="2" xfId="0" applyFont="1" applyFill="1" applyBorder="1" applyAlignment="1">
      <alignment horizontal="center" vertical="center" wrapText="1"/>
    </xf>
    <xf numFmtId="0" fontId="14" fillId="6" borderId="1" xfId="0" applyFont="1" applyFill="1" applyBorder="1" applyAlignment="1">
      <alignment vertical="center" wrapText="1"/>
    </xf>
    <xf numFmtId="0" fontId="15" fillId="0" borderId="1" xfId="0" applyFont="1" applyBorder="1" applyAlignment="1">
      <alignment horizontal="left" vertical="top" wrapText="1"/>
    </xf>
    <xf numFmtId="2" fontId="15" fillId="0" borderId="1" xfId="0" applyNumberFormat="1" applyFont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 wrapText="1"/>
    </xf>
    <xf numFmtId="2" fontId="16" fillId="0" borderId="1" xfId="0" applyNumberFormat="1" applyFont="1" applyBorder="1" applyAlignment="1">
      <alignment horizontal="center" vertical="center" wrapText="1"/>
    </xf>
    <xf numFmtId="2" fontId="16" fillId="0" borderId="1" xfId="0" applyNumberFormat="1" applyFont="1" applyBorder="1" applyAlignment="1">
      <alignment horizontal="left" vertical="center" wrapText="1"/>
    </xf>
    <xf numFmtId="0" fontId="16" fillId="0" borderId="1" xfId="0" applyFont="1" applyBorder="1" applyAlignment="1">
      <alignment vertical="center" wrapText="1"/>
    </xf>
    <xf numFmtId="0" fontId="16" fillId="0" borderId="1" xfId="0" applyFont="1" applyBorder="1" applyAlignment="1">
      <alignment horizontal="center" vertical="center" wrapText="1"/>
    </xf>
    <xf numFmtId="1" fontId="14" fillId="6" borderId="1" xfId="7" applyNumberFormat="1" applyFont="1" applyFill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center" wrapText="1"/>
    </xf>
    <xf numFmtId="166" fontId="15" fillId="2" borderId="1" xfId="0" applyNumberFormat="1" applyFont="1" applyFill="1" applyBorder="1" applyAlignment="1">
      <alignment horizontal="right" vertical="center" wrapText="1" shrinkToFit="1"/>
    </xf>
    <xf numFmtId="166" fontId="15" fillId="8" borderId="1" xfId="0" applyNumberFormat="1" applyFont="1" applyFill="1" applyBorder="1" applyAlignment="1">
      <alignment horizontal="center" vertical="center" wrapText="1" shrinkToFit="1"/>
    </xf>
    <xf numFmtId="0" fontId="15" fillId="0" borderId="14" xfId="0" applyFont="1" applyBorder="1" applyAlignment="1">
      <alignment horizontal="center" vertical="center" wrapText="1"/>
    </xf>
    <xf numFmtId="2" fontId="15" fillId="0" borderId="4" xfId="0" applyNumberFormat="1" applyFont="1" applyBorder="1" applyAlignment="1">
      <alignment horizontal="left" vertical="center" wrapText="1"/>
    </xf>
    <xf numFmtId="2" fontId="15" fillId="0" borderId="4" xfId="0" applyNumberFormat="1" applyFont="1" applyBorder="1" applyAlignment="1">
      <alignment horizontal="center" vertical="center" wrapText="1"/>
    </xf>
    <xf numFmtId="1" fontId="15" fillId="0" borderId="4" xfId="0" applyNumberFormat="1" applyFont="1" applyBorder="1" applyAlignment="1">
      <alignment horizontal="center" vertical="center" wrapText="1" shrinkToFit="1"/>
    </xf>
    <xf numFmtId="2" fontId="14" fillId="7" borderId="12" xfId="0" applyNumberFormat="1" applyFont="1" applyFill="1" applyBorder="1" applyAlignment="1">
      <alignment horizontal="center" vertical="center"/>
    </xf>
    <xf numFmtId="2" fontId="14" fillId="7" borderId="13" xfId="0" applyNumberFormat="1" applyFont="1" applyFill="1" applyBorder="1" applyAlignment="1">
      <alignment horizontal="center" vertical="center"/>
    </xf>
    <xf numFmtId="1" fontId="14" fillId="7" borderId="13" xfId="0" applyNumberFormat="1" applyFont="1" applyFill="1" applyBorder="1" applyAlignment="1">
      <alignment horizontal="center" vertical="center"/>
    </xf>
    <xf numFmtId="165" fontId="14" fillId="6" borderId="10" xfId="0" applyNumberFormat="1" applyFont="1" applyFill="1" applyBorder="1" applyAlignment="1">
      <alignment horizontal="right" vertical="center" wrapText="1"/>
    </xf>
    <xf numFmtId="165" fontId="14" fillId="6" borderId="3" xfId="0" applyNumberFormat="1" applyFont="1" applyFill="1" applyBorder="1" applyAlignment="1">
      <alignment horizontal="right" vertical="center" wrapText="1"/>
    </xf>
    <xf numFmtId="0" fontId="18" fillId="0" borderId="1" xfId="0" applyFont="1" applyBorder="1" applyAlignment="1">
      <alignment horizontal="center" vertical="center" wrapText="1"/>
    </xf>
    <xf numFmtId="2" fontId="15" fillId="0" borderId="1" xfId="0" applyNumberFormat="1" applyFont="1" applyBorder="1" applyAlignment="1">
      <alignment horizontal="center" vertical="center"/>
    </xf>
    <xf numFmtId="4" fontId="15" fillId="2" borderId="1" xfId="0" applyNumberFormat="1" applyFont="1" applyFill="1" applyBorder="1" applyAlignment="1">
      <alignment horizontal="right" vertical="center"/>
    </xf>
    <xf numFmtId="0" fontId="14" fillId="7" borderId="13" xfId="7" applyFont="1" applyFill="1" applyBorder="1" applyAlignment="1">
      <alignment horizontal="left" vertical="center"/>
    </xf>
    <xf numFmtId="4" fontId="14" fillId="7" borderId="5" xfId="7" applyNumberFormat="1" applyFont="1" applyFill="1" applyBorder="1" applyAlignment="1">
      <alignment horizontal="right" vertical="center" shrinkToFit="1"/>
    </xf>
    <xf numFmtId="0" fontId="11" fillId="8" borderId="15" xfId="0" applyFont="1" applyFill="1" applyBorder="1" applyAlignment="1">
      <alignment horizontal="center" vertical="center"/>
    </xf>
    <xf numFmtId="0" fontId="11" fillId="8" borderId="15" xfId="0" applyFont="1" applyFill="1" applyBorder="1" applyAlignment="1">
      <alignment horizontal="center"/>
    </xf>
    <xf numFmtId="2" fontId="15" fillId="8" borderId="1" xfId="0" applyNumberFormat="1" applyFont="1" applyFill="1" applyBorder="1" applyAlignment="1">
      <alignment horizontal="center" vertical="center" wrapText="1" shrinkToFit="1"/>
    </xf>
    <xf numFmtId="0" fontId="12" fillId="8" borderId="15" xfId="8" applyFont="1" applyFill="1" applyBorder="1" applyAlignment="1">
      <alignment horizontal="center" vertical="center"/>
    </xf>
    <xf numFmtId="0" fontId="10" fillId="0" borderId="0" xfId="0" applyFont="1" applyAlignment="1">
      <alignment horizontal="left" wrapText="1"/>
    </xf>
    <xf numFmtId="0" fontId="14" fillId="6" borderId="6" xfId="0" applyFont="1" applyFill="1" applyBorder="1" applyAlignment="1">
      <alignment horizontal="center" vertical="center" wrapText="1"/>
    </xf>
    <xf numFmtId="0" fontId="14" fillId="6" borderId="19" xfId="0" applyFont="1" applyFill="1" applyBorder="1" applyAlignment="1">
      <alignment horizontal="center" vertical="center" wrapText="1"/>
    </xf>
    <xf numFmtId="0" fontId="14" fillId="6" borderId="7" xfId="0" applyFont="1" applyFill="1" applyBorder="1" applyAlignment="1">
      <alignment horizontal="center" vertical="center" wrapText="1"/>
    </xf>
    <xf numFmtId="0" fontId="14" fillId="6" borderId="1" xfId="0" applyFont="1" applyFill="1" applyBorder="1" applyAlignment="1">
      <alignment horizontal="center" vertical="center" wrapText="1"/>
    </xf>
    <xf numFmtId="0" fontId="3" fillId="5" borderId="18" xfId="3" applyFont="1" applyFill="1" applyBorder="1" applyAlignment="1">
      <alignment horizontal="left" vertical="center" wrapText="1"/>
    </xf>
    <xf numFmtId="0" fontId="3" fillId="5" borderId="19" xfId="3" applyFont="1" applyFill="1" applyBorder="1" applyAlignment="1">
      <alignment horizontal="left" vertical="center" wrapText="1"/>
    </xf>
    <xf numFmtId="0" fontId="3" fillId="5" borderId="20" xfId="3" applyFont="1" applyFill="1" applyBorder="1" applyAlignment="1">
      <alignment horizontal="left" vertical="center" wrapText="1"/>
    </xf>
    <xf numFmtId="1" fontId="3" fillId="5" borderId="21" xfId="3" applyNumberFormat="1" applyFont="1" applyFill="1" applyBorder="1" applyAlignment="1">
      <alignment horizontal="left" vertical="center" wrapText="1"/>
    </xf>
    <xf numFmtId="1" fontId="3" fillId="5" borderId="8" xfId="3" applyNumberFormat="1" applyFont="1" applyFill="1" applyBorder="1" applyAlignment="1">
      <alignment horizontal="left" vertical="center" wrapText="1"/>
    </xf>
    <xf numFmtId="1" fontId="3" fillId="5" borderId="22" xfId="3" applyNumberFormat="1" applyFont="1" applyFill="1" applyBorder="1" applyAlignment="1">
      <alignment horizontal="left" vertical="center" wrapText="1"/>
    </xf>
    <xf numFmtId="0" fontId="10" fillId="0" borderId="0" xfId="0" applyFont="1" applyAlignment="1">
      <alignment horizontal="left" vertical="top" wrapText="1"/>
    </xf>
    <xf numFmtId="0" fontId="10" fillId="0" borderId="16" xfId="0" applyFont="1" applyBorder="1" applyAlignment="1">
      <alignment horizontal="left" vertical="top" wrapText="1"/>
    </xf>
    <xf numFmtId="2" fontId="10" fillId="0" borderId="0" xfId="0" applyNumberFormat="1" applyFont="1" applyAlignment="1">
      <alignment horizontal="left" wrapText="1"/>
    </xf>
    <xf numFmtId="0" fontId="8" fillId="0" borderId="25" xfId="7" applyFont="1" applyBorder="1" applyAlignment="1">
      <alignment horizontal="center" wrapText="1"/>
    </xf>
    <xf numFmtId="0" fontId="8" fillId="0" borderId="26" xfId="7" applyFont="1" applyBorder="1" applyAlignment="1">
      <alignment horizontal="center" wrapText="1"/>
    </xf>
    <xf numFmtId="0" fontId="8" fillId="0" borderId="27" xfId="7" applyFont="1" applyBorder="1" applyAlignment="1">
      <alignment horizontal="center" wrapText="1"/>
    </xf>
    <xf numFmtId="0" fontId="3" fillId="5" borderId="21" xfId="3" applyFont="1" applyFill="1" applyBorder="1" applyAlignment="1">
      <alignment horizontal="left" vertical="center" wrapText="1"/>
    </xf>
    <xf numFmtId="0" fontId="3" fillId="5" borderId="8" xfId="3" applyFont="1" applyFill="1" applyBorder="1" applyAlignment="1">
      <alignment horizontal="left" vertical="center" wrapText="1"/>
    </xf>
    <xf numFmtId="0" fontId="3" fillId="5" borderId="22" xfId="3" applyFont="1" applyFill="1" applyBorder="1" applyAlignment="1">
      <alignment horizontal="left" vertical="center" wrapText="1"/>
    </xf>
    <xf numFmtId="49" fontId="3" fillId="5" borderId="23" xfId="3" applyNumberFormat="1" applyFont="1" applyFill="1" applyBorder="1" applyAlignment="1">
      <alignment horizontal="left" vertical="center" wrapText="1"/>
    </xf>
    <xf numFmtId="49" fontId="3" fillId="5" borderId="11" xfId="3" applyNumberFormat="1" applyFont="1" applyFill="1" applyBorder="1" applyAlignment="1">
      <alignment horizontal="left" vertical="center" wrapText="1"/>
    </xf>
    <xf numFmtId="49" fontId="3" fillId="5" borderId="24" xfId="3" applyNumberFormat="1" applyFont="1" applyFill="1" applyBorder="1" applyAlignment="1">
      <alignment horizontal="left" vertical="center" wrapText="1"/>
    </xf>
    <xf numFmtId="4" fontId="15" fillId="0" borderId="28" xfId="0" applyNumberFormat="1" applyFont="1" applyBorder="1" applyAlignment="1">
      <alignment horizontal="right" vertical="center" wrapText="1" shrinkToFit="1"/>
    </xf>
    <xf numFmtId="2" fontId="6" fillId="4" borderId="1" xfId="7" applyNumberFormat="1" applyFont="1" applyFill="1" applyBorder="1" applyAlignment="1">
      <alignment horizontal="left"/>
    </xf>
    <xf numFmtId="2" fontId="6" fillId="4" borderId="29" xfId="7" applyNumberFormat="1" applyFont="1" applyFill="1" applyBorder="1" applyAlignment="1">
      <alignment horizontal="left"/>
    </xf>
    <xf numFmtId="2" fontId="6" fillId="4" borderId="30" xfId="7" applyNumberFormat="1" applyFont="1" applyFill="1" applyBorder="1" applyAlignment="1">
      <alignment horizontal="left"/>
    </xf>
    <xf numFmtId="2" fontId="6" fillId="4" borderId="31" xfId="7" applyNumberFormat="1" applyFont="1" applyFill="1" applyBorder="1" applyAlignment="1">
      <alignment horizontal="left"/>
    </xf>
    <xf numFmtId="4" fontId="15" fillId="8" borderId="1" xfId="0" applyNumberFormat="1" applyFont="1" applyFill="1" applyBorder="1" applyAlignment="1">
      <alignment horizontal="right" vertical="center"/>
    </xf>
  </cellXfs>
  <cellStyles count="9">
    <cellStyle name="Excel Built-in Normal" xfId="4" xr:uid="{00000000-0005-0000-0000-000000000000}"/>
    <cellStyle name="TableStyleLight1" xfId="6" xr:uid="{00000000-0005-0000-0000-000001000000}"/>
    <cellStyle name="TableStyleLight1 2" xfId="3" xr:uid="{00000000-0005-0000-0000-000002000000}"/>
    <cellStyle name="Звичайний" xfId="0" builtinId="0"/>
    <cellStyle name="Звичайний 2" xfId="1" xr:uid="{00000000-0005-0000-0000-000003000000}"/>
    <cellStyle name="Звичайний 2 2" xfId="7" xr:uid="{00000000-0005-0000-0000-000004000000}"/>
    <cellStyle name="Звичайний 3" xfId="5" xr:uid="{00000000-0005-0000-0000-000005000000}"/>
    <cellStyle name="Звичайний 3 3" xfId="8" xr:uid="{351DC233-C530-47AD-BCE6-2DEF2E01BFDB}"/>
    <cellStyle name="Обычный 3" xfId="2" xr:uid="{00000000-0005-0000-0000-000007000000}"/>
  </cellStyles>
  <dxfs count="0"/>
  <tableStyles count="0" defaultTableStyle="TableStyleMedium2" defaultPivotStyle="PivotStyleLight16"/>
  <colors>
    <mruColors>
      <color rgb="FF66FF33"/>
      <color rgb="FF2BF5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Настроювані 1">
      <a:majorFont>
        <a:latin typeface="Times New Roman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266"/>
  <sheetViews>
    <sheetView tabSelected="1" zoomScale="70" zoomScaleNormal="70" workbookViewId="0">
      <selection activeCell="P112" sqref="P112"/>
    </sheetView>
  </sheetViews>
  <sheetFormatPr defaultRowHeight="15.75" outlineLevelRow="1" outlineLevelCol="1"/>
  <cols>
    <col min="1" max="1" width="2.7109375" style="1" customWidth="1"/>
    <col min="2" max="2" width="7.5703125" style="1" customWidth="1"/>
    <col min="3" max="3" width="65.5703125" style="1" customWidth="1"/>
    <col min="4" max="4" width="12" style="1" customWidth="1" outlineLevel="1"/>
    <col min="5" max="5" width="13.42578125" style="1" customWidth="1" outlineLevel="1"/>
    <col min="6" max="6" width="16" style="1" customWidth="1" outlineLevel="1"/>
    <col min="7" max="7" width="13.85546875" style="1" customWidth="1" outlineLevel="1"/>
    <col min="8" max="8" width="26" style="1" customWidth="1"/>
    <col min="9" max="9" width="23.5703125" style="1" customWidth="1"/>
    <col min="10" max="10" width="9.42578125" style="1" customWidth="1"/>
    <col min="11" max="11" width="8.85546875" style="1" customWidth="1"/>
    <col min="12" max="12" width="9.140625" style="1" customWidth="1"/>
    <col min="13" max="137" width="9.28515625" style="1"/>
    <col min="138" max="138" width="2.28515625" style="1" customWidth="1"/>
    <col min="139" max="139" width="4.42578125" style="1" customWidth="1"/>
    <col min="140" max="140" width="86" style="1" customWidth="1"/>
    <col min="141" max="141" width="10.42578125" style="1" customWidth="1"/>
    <col min="142" max="142" width="11" style="1" customWidth="1"/>
    <col min="143" max="143" width="0" style="1" hidden="1" customWidth="1"/>
    <col min="144" max="144" width="14.28515625" style="1" customWidth="1"/>
    <col min="145" max="145" width="15.28515625" style="1" customWidth="1"/>
    <col min="146" max="146" width="15.7109375" style="1" customWidth="1"/>
    <col min="147" max="147" width="20.7109375" style="1" customWidth="1"/>
    <col min="148" max="148" width="14.28515625" style="1" customWidth="1"/>
    <col min="149" max="393" width="9.28515625" style="1"/>
    <col min="394" max="394" width="2.28515625" style="1" customWidth="1"/>
    <col min="395" max="395" width="4.42578125" style="1" customWidth="1"/>
    <col min="396" max="396" width="86" style="1" customWidth="1"/>
    <col min="397" max="397" width="10.42578125" style="1" customWidth="1"/>
    <col min="398" max="398" width="11" style="1" customWidth="1"/>
    <col min="399" max="399" width="0" style="1" hidden="1" customWidth="1"/>
    <col min="400" max="400" width="14.28515625" style="1" customWidth="1"/>
    <col min="401" max="401" width="15.28515625" style="1" customWidth="1"/>
    <col min="402" max="402" width="15.7109375" style="1" customWidth="1"/>
    <col min="403" max="403" width="20.7109375" style="1" customWidth="1"/>
    <col min="404" max="404" width="14.28515625" style="1" customWidth="1"/>
    <col min="405" max="649" width="9.28515625" style="1"/>
    <col min="650" max="650" width="2.28515625" style="1" customWidth="1"/>
    <col min="651" max="651" width="4.42578125" style="1" customWidth="1"/>
    <col min="652" max="652" width="86" style="1" customWidth="1"/>
    <col min="653" max="653" width="10.42578125" style="1" customWidth="1"/>
    <col min="654" max="654" width="11" style="1" customWidth="1"/>
    <col min="655" max="655" width="0" style="1" hidden="1" customWidth="1"/>
    <col min="656" max="656" width="14.28515625" style="1" customWidth="1"/>
    <col min="657" max="657" width="15.28515625" style="1" customWidth="1"/>
    <col min="658" max="658" width="15.7109375" style="1" customWidth="1"/>
    <col min="659" max="659" width="20.7109375" style="1" customWidth="1"/>
    <col min="660" max="660" width="14.28515625" style="1" customWidth="1"/>
    <col min="661" max="905" width="9.28515625" style="1"/>
    <col min="906" max="906" width="2.28515625" style="1" customWidth="1"/>
    <col min="907" max="907" width="4.42578125" style="1" customWidth="1"/>
    <col min="908" max="908" width="86" style="1" customWidth="1"/>
    <col min="909" max="909" width="10.42578125" style="1" customWidth="1"/>
    <col min="910" max="910" width="11" style="1" customWidth="1"/>
    <col min="911" max="911" width="0" style="1" hidden="1" customWidth="1"/>
    <col min="912" max="912" width="14.28515625" style="1" customWidth="1"/>
    <col min="913" max="913" width="15.28515625" style="1" customWidth="1"/>
    <col min="914" max="914" width="15.7109375" style="1" customWidth="1"/>
    <col min="915" max="915" width="20.7109375" style="1" customWidth="1"/>
    <col min="916" max="916" width="14.28515625" style="1" customWidth="1"/>
    <col min="917" max="1161" width="9.28515625" style="1"/>
    <col min="1162" max="1162" width="2.28515625" style="1" customWidth="1"/>
    <col min="1163" max="1163" width="4.42578125" style="1" customWidth="1"/>
    <col min="1164" max="1164" width="86" style="1" customWidth="1"/>
    <col min="1165" max="1165" width="10.42578125" style="1" customWidth="1"/>
    <col min="1166" max="1166" width="11" style="1" customWidth="1"/>
    <col min="1167" max="1167" width="0" style="1" hidden="1" customWidth="1"/>
    <col min="1168" max="1168" width="14.28515625" style="1" customWidth="1"/>
    <col min="1169" max="1169" width="15.28515625" style="1" customWidth="1"/>
    <col min="1170" max="1170" width="15.7109375" style="1" customWidth="1"/>
    <col min="1171" max="1171" width="20.7109375" style="1" customWidth="1"/>
    <col min="1172" max="1172" width="14.28515625" style="1" customWidth="1"/>
    <col min="1173" max="1417" width="9.28515625" style="1"/>
    <col min="1418" max="1418" width="2.28515625" style="1" customWidth="1"/>
    <col min="1419" max="1419" width="4.42578125" style="1" customWidth="1"/>
    <col min="1420" max="1420" width="86" style="1" customWidth="1"/>
    <col min="1421" max="1421" width="10.42578125" style="1" customWidth="1"/>
    <col min="1422" max="1422" width="11" style="1" customWidth="1"/>
    <col min="1423" max="1423" width="0" style="1" hidden="1" customWidth="1"/>
    <col min="1424" max="1424" width="14.28515625" style="1" customWidth="1"/>
    <col min="1425" max="1425" width="15.28515625" style="1" customWidth="1"/>
    <col min="1426" max="1426" width="15.7109375" style="1" customWidth="1"/>
    <col min="1427" max="1427" width="20.7109375" style="1" customWidth="1"/>
    <col min="1428" max="1428" width="14.28515625" style="1" customWidth="1"/>
    <col min="1429" max="1673" width="9.28515625" style="1"/>
    <col min="1674" max="1674" width="2.28515625" style="1" customWidth="1"/>
    <col min="1675" max="1675" width="4.42578125" style="1" customWidth="1"/>
    <col min="1676" max="1676" width="86" style="1" customWidth="1"/>
    <col min="1677" max="1677" width="10.42578125" style="1" customWidth="1"/>
    <col min="1678" max="1678" width="11" style="1" customWidth="1"/>
    <col min="1679" max="1679" width="0" style="1" hidden="1" customWidth="1"/>
    <col min="1680" max="1680" width="14.28515625" style="1" customWidth="1"/>
    <col min="1681" max="1681" width="15.28515625" style="1" customWidth="1"/>
    <col min="1682" max="1682" width="15.7109375" style="1" customWidth="1"/>
    <col min="1683" max="1683" width="20.7109375" style="1" customWidth="1"/>
    <col min="1684" max="1684" width="14.28515625" style="1" customWidth="1"/>
    <col min="1685" max="1929" width="9.28515625" style="1"/>
    <col min="1930" max="1930" width="2.28515625" style="1" customWidth="1"/>
    <col min="1931" max="1931" width="4.42578125" style="1" customWidth="1"/>
    <col min="1932" max="1932" width="86" style="1" customWidth="1"/>
    <col min="1933" max="1933" width="10.42578125" style="1" customWidth="1"/>
    <col min="1934" max="1934" width="11" style="1" customWidth="1"/>
    <col min="1935" max="1935" width="0" style="1" hidden="1" customWidth="1"/>
    <col min="1936" max="1936" width="14.28515625" style="1" customWidth="1"/>
    <col min="1937" max="1937" width="15.28515625" style="1" customWidth="1"/>
    <col min="1938" max="1938" width="15.7109375" style="1" customWidth="1"/>
    <col min="1939" max="1939" width="20.7109375" style="1" customWidth="1"/>
    <col min="1940" max="1940" width="14.28515625" style="1" customWidth="1"/>
    <col min="1941" max="2185" width="9.28515625" style="1"/>
    <col min="2186" max="2186" width="2.28515625" style="1" customWidth="1"/>
    <col min="2187" max="2187" width="4.42578125" style="1" customWidth="1"/>
    <col min="2188" max="2188" width="86" style="1" customWidth="1"/>
    <col min="2189" max="2189" width="10.42578125" style="1" customWidth="1"/>
    <col min="2190" max="2190" width="11" style="1" customWidth="1"/>
    <col min="2191" max="2191" width="0" style="1" hidden="1" customWidth="1"/>
    <col min="2192" max="2192" width="14.28515625" style="1" customWidth="1"/>
    <col min="2193" max="2193" width="15.28515625" style="1" customWidth="1"/>
    <col min="2194" max="2194" width="15.7109375" style="1" customWidth="1"/>
    <col min="2195" max="2195" width="20.7109375" style="1" customWidth="1"/>
    <col min="2196" max="2196" width="14.28515625" style="1" customWidth="1"/>
    <col min="2197" max="2441" width="9.28515625" style="1"/>
    <col min="2442" max="2442" width="2.28515625" style="1" customWidth="1"/>
    <col min="2443" max="2443" width="4.42578125" style="1" customWidth="1"/>
    <col min="2444" max="2444" width="86" style="1" customWidth="1"/>
    <col min="2445" max="2445" width="10.42578125" style="1" customWidth="1"/>
    <col min="2446" max="2446" width="11" style="1" customWidth="1"/>
    <col min="2447" max="2447" width="0" style="1" hidden="1" customWidth="1"/>
    <col min="2448" max="2448" width="14.28515625" style="1" customWidth="1"/>
    <col min="2449" max="2449" width="15.28515625" style="1" customWidth="1"/>
    <col min="2450" max="2450" width="15.7109375" style="1" customWidth="1"/>
    <col min="2451" max="2451" width="20.7109375" style="1" customWidth="1"/>
    <col min="2452" max="2452" width="14.28515625" style="1" customWidth="1"/>
    <col min="2453" max="2697" width="9.28515625" style="1"/>
    <col min="2698" max="2698" width="2.28515625" style="1" customWidth="1"/>
    <col min="2699" max="2699" width="4.42578125" style="1" customWidth="1"/>
    <col min="2700" max="2700" width="86" style="1" customWidth="1"/>
    <col min="2701" max="2701" width="10.42578125" style="1" customWidth="1"/>
    <col min="2702" max="2702" width="11" style="1" customWidth="1"/>
    <col min="2703" max="2703" width="0" style="1" hidden="1" customWidth="1"/>
    <col min="2704" max="2704" width="14.28515625" style="1" customWidth="1"/>
    <col min="2705" max="2705" width="15.28515625" style="1" customWidth="1"/>
    <col min="2706" max="2706" width="15.7109375" style="1" customWidth="1"/>
    <col min="2707" max="2707" width="20.7109375" style="1" customWidth="1"/>
    <col min="2708" max="2708" width="14.28515625" style="1" customWidth="1"/>
    <col min="2709" max="2953" width="9.28515625" style="1"/>
    <col min="2954" max="2954" width="2.28515625" style="1" customWidth="1"/>
    <col min="2955" max="2955" width="4.42578125" style="1" customWidth="1"/>
    <col min="2956" max="2956" width="86" style="1" customWidth="1"/>
    <col min="2957" max="2957" width="10.42578125" style="1" customWidth="1"/>
    <col min="2958" max="2958" width="11" style="1" customWidth="1"/>
    <col min="2959" max="2959" width="0" style="1" hidden="1" customWidth="1"/>
    <col min="2960" max="2960" width="14.28515625" style="1" customWidth="1"/>
    <col min="2961" max="2961" width="15.28515625" style="1" customWidth="1"/>
    <col min="2962" max="2962" width="15.7109375" style="1" customWidth="1"/>
    <col min="2963" max="2963" width="20.7109375" style="1" customWidth="1"/>
    <col min="2964" max="2964" width="14.28515625" style="1" customWidth="1"/>
    <col min="2965" max="3209" width="9.28515625" style="1"/>
    <col min="3210" max="3210" width="2.28515625" style="1" customWidth="1"/>
    <col min="3211" max="3211" width="4.42578125" style="1" customWidth="1"/>
    <col min="3212" max="3212" width="86" style="1" customWidth="1"/>
    <col min="3213" max="3213" width="10.42578125" style="1" customWidth="1"/>
    <col min="3214" max="3214" width="11" style="1" customWidth="1"/>
    <col min="3215" max="3215" width="0" style="1" hidden="1" customWidth="1"/>
    <col min="3216" max="3216" width="14.28515625" style="1" customWidth="1"/>
    <col min="3217" max="3217" width="15.28515625" style="1" customWidth="1"/>
    <col min="3218" max="3218" width="15.7109375" style="1" customWidth="1"/>
    <col min="3219" max="3219" width="20.7109375" style="1" customWidth="1"/>
    <col min="3220" max="3220" width="14.28515625" style="1" customWidth="1"/>
    <col min="3221" max="3465" width="9.28515625" style="1"/>
    <col min="3466" max="3466" width="2.28515625" style="1" customWidth="1"/>
    <col min="3467" max="3467" width="4.42578125" style="1" customWidth="1"/>
    <col min="3468" max="3468" width="86" style="1" customWidth="1"/>
    <col min="3469" max="3469" width="10.42578125" style="1" customWidth="1"/>
    <col min="3470" max="3470" width="11" style="1" customWidth="1"/>
    <col min="3471" max="3471" width="0" style="1" hidden="1" customWidth="1"/>
    <col min="3472" max="3472" width="14.28515625" style="1" customWidth="1"/>
    <col min="3473" max="3473" width="15.28515625" style="1" customWidth="1"/>
    <col min="3474" max="3474" width="15.7109375" style="1" customWidth="1"/>
    <col min="3475" max="3475" width="20.7109375" style="1" customWidth="1"/>
    <col min="3476" max="3476" width="14.28515625" style="1" customWidth="1"/>
    <col min="3477" max="3721" width="9.28515625" style="1"/>
    <col min="3722" max="3722" width="2.28515625" style="1" customWidth="1"/>
    <col min="3723" max="3723" width="4.42578125" style="1" customWidth="1"/>
    <col min="3724" max="3724" width="86" style="1" customWidth="1"/>
    <col min="3725" max="3725" width="10.42578125" style="1" customWidth="1"/>
    <col min="3726" max="3726" width="11" style="1" customWidth="1"/>
    <col min="3727" max="3727" width="0" style="1" hidden="1" customWidth="1"/>
    <col min="3728" max="3728" width="14.28515625" style="1" customWidth="1"/>
    <col min="3729" max="3729" width="15.28515625" style="1" customWidth="1"/>
    <col min="3730" max="3730" width="15.7109375" style="1" customWidth="1"/>
    <col min="3731" max="3731" width="20.7109375" style="1" customWidth="1"/>
    <col min="3732" max="3732" width="14.28515625" style="1" customWidth="1"/>
    <col min="3733" max="3977" width="9.28515625" style="1"/>
    <col min="3978" max="3978" width="2.28515625" style="1" customWidth="1"/>
    <col min="3979" max="3979" width="4.42578125" style="1" customWidth="1"/>
    <col min="3980" max="3980" width="86" style="1" customWidth="1"/>
    <col min="3981" max="3981" width="10.42578125" style="1" customWidth="1"/>
    <col min="3982" max="3982" width="11" style="1" customWidth="1"/>
    <col min="3983" max="3983" width="0" style="1" hidden="1" customWidth="1"/>
    <col min="3984" max="3984" width="14.28515625" style="1" customWidth="1"/>
    <col min="3985" max="3985" width="15.28515625" style="1" customWidth="1"/>
    <col min="3986" max="3986" width="15.7109375" style="1" customWidth="1"/>
    <col min="3987" max="3987" width="20.7109375" style="1" customWidth="1"/>
    <col min="3988" max="3988" width="14.28515625" style="1" customWidth="1"/>
    <col min="3989" max="4233" width="9.28515625" style="1"/>
    <col min="4234" max="4234" width="2.28515625" style="1" customWidth="1"/>
    <col min="4235" max="4235" width="4.42578125" style="1" customWidth="1"/>
    <col min="4236" max="4236" width="86" style="1" customWidth="1"/>
    <col min="4237" max="4237" width="10.42578125" style="1" customWidth="1"/>
    <col min="4238" max="4238" width="11" style="1" customWidth="1"/>
    <col min="4239" max="4239" width="0" style="1" hidden="1" customWidth="1"/>
    <col min="4240" max="4240" width="14.28515625" style="1" customWidth="1"/>
    <col min="4241" max="4241" width="15.28515625" style="1" customWidth="1"/>
    <col min="4242" max="4242" width="15.7109375" style="1" customWidth="1"/>
    <col min="4243" max="4243" width="20.7109375" style="1" customWidth="1"/>
    <col min="4244" max="4244" width="14.28515625" style="1" customWidth="1"/>
    <col min="4245" max="4489" width="9.28515625" style="1"/>
    <col min="4490" max="4490" width="2.28515625" style="1" customWidth="1"/>
    <col min="4491" max="4491" width="4.42578125" style="1" customWidth="1"/>
    <col min="4492" max="4492" width="86" style="1" customWidth="1"/>
    <col min="4493" max="4493" width="10.42578125" style="1" customWidth="1"/>
    <col min="4494" max="4494" width="11" style="1" customWidth="1"/>
    <col min="4495" max="4495" width="0" style="1" hidden="1" customWidth="1"/>
    <col min="4496" max="4496" width="14.28515625" style="1" customWidth="1"/>
    <col min="4497" max="4497" width="15.28515625" style="1" customWidth="1"/>
    <col min="4498" max="4498" width="15.7109375" style="1" customWidth="1"/>
    <col min="4499" max="4499" width="20.7109375" style="1" customWidth="1"/>
    <col min="4500" max="4500" width="14.28515625" style="1" customWidth="1"/>
    <col min="4501" max="4745" width="9.28515625" style="1"/>
    <col min="4746" max="4746" width="2.28515625" style="1" customWidth="1"/>
    <col min="4747" max="4747" width="4.42578125" style="1" customWidth="1"/>
    <col min="4748" max="4748" width="86" style="1" customWidth="1"/>
    <col min="4749" max="4749" width="10.42578125" style="1" customWidth="1"/>
    <col min="4750" max="4750" width="11" style="1" customWidth="1"/>
    <col min="4751" max="4751" width="0" style="1" hidden="1" customWidth="1"/>
    <col min="4752" max="4752" width="14.28515625" style="1" customWidth="1"/>
    <col min="4753" max="4753" width="15.28515625" style="1" customWidth="1"/>
    <col min="4754" max="4754" width="15.7109375" style="1" customWidth="1"/>
    <col min="4755" max="4755" width="20.7109375" style="1" customWidth="1"/>
    <col min="4756" max="4756" width="14.28515625" style="1" customWidth="1"/>
    <col min="4757" max="5001" width="9.28515625" style="1"/>
    <col min="5002" max="5002" width="2.28515625" style="1" customWidth="1"/>
    <col min="5003" max="5003" width="4.42578125" style="1" customWidth="1"/>
    <col min="5004" max="5004" width="86" style="1" customWidth="1"/>
    <col min="5005" max="5005" width="10.42578125" style="1" customWidth="1"/>
    <col min="5006" max="5006" width="11" style="1" customWidth="1"/>
    <col min="5007" max="5007" width="0" style="1" hidden="1" customWidth="1"/>
    <col min="5008" max="5008" width="14.28515625" style="1" customWidth="1"/>
    <col min="5009" max="5009" width="15.28515625" style="1" customWidth="1"/>
    <col min="5010" max="5010" width="15.7109375" style="1" customWidth="1"/>
    <col min="5011" max="5011" width="20.7109375" style="1" customWidth="1"/>
    <col min="5012" max="5012" width="14.28515625" style="1" customWidth="1"/>
    <col min="5013" max="5257" width="9.28515625" style="1"/>
    <col min="5258" max="5258" width="2.28515625" style="1" customWidth="1"/>
    <col min="5259" max="5259" width="4.42578125" style="1" customWidth="1"/>
    <col min="5260" max="5260" width="86" style="1" customWidth="1"/>
    <col min="5261" max="5261" width="10.42578125" style="1" customWidth="1"/>
    <col min="5262" max="5262" width="11" style="1" customWidth="1"/>
    <col min="5263" max="5263" width="0" style="1" hidden="1" customWidth="1"/>
    <col min="5264" max="5264" width="14.28515625" style="1" customWidth="1"/>
    <col min="5265" max="5265" width="15.28515625" style="1" customWidth="1"/>
    <col min="5266" max="5266" width="15.7109375" style="1" customWidth="1"/>
    <col min="5267" max="5267" width="20.7109375" style="1" customWidth="1"/>
    <col min="5268" max="5268" width="14.28515625" style="1" customWidth="1"/>
    <col min="5269" max="5513" width="9.28515625" style="1"/>
    <col min="5514" max="5514" width="2.28515625" style="1" customWidth="1"/>
    <col min="5515" max="5515" width="4.42578125" style="1" customWidth="1"/>
    <col min="5516" max="5516" width="86" style="1" customWidth="1"/>
    <col min="5517" max="5517" width="10.42578125" style="1" customWidth="1"/>
    <col min="5518" max="5518" width="11" style="1" customWidth="1"/>
    <col min="5519" max="5519" width="0" style="1" hidden="1" customWidth="1"/>
    <col min="5520" max="5520" width="14.28515625" style="1" customWidth="1"/>
    <col min="5521" max="5521" width="15.28515625" style="1" customWidth="1"/>
    <col min="5522" max="5522" width="15.7109375" style="1" customWidth="1"/>
    <col min="5523" max="5523" width="20.7109375" style="1" customWidth="1"/>
    <col min="5524" max="5524" width="14.28515625" style="1" customWidth="1"/>
    <col min="5525" max="5769" width="9.28515625" style="1"/>
    <col min="5770" max="5770" width="2.28515625" style="1" customWidth="1"/>
    <col min="5771" max="5771" width="4.42578125" style="1" customWidth="1"/>
    <col min="5772" max="5772" width="86" style="1" customWidth="1"/>
    <col min="5773" max="5773" width="10.42578125" style="1" customWidth="1"/>
    <col min="5774" max="5774" width="11" style="1" customWidth="1"/>
    <col min="5775" max="5775" width="0" style="1" hidden="1" customWidth="1"/>
    <col min="5776" max="5776" width="14.28515625" style="1" customWidth="1"/>
    <col min="5777" max="5777" width="15.28515625" style="1" customWidth="1"/>
    <col min="5778" max="5778" width="15.7109375" style="1" customWidth="1"/>
    <col min="5779" max="5779" width="20.7109375" style="1" customWidth="1"/>
    <col min="5780" max="5780" width="14.28515625" style="1" customWidth="1"/>
    <col min="5781" max="6025" width="9.28515625" style="1"/>
    <col min="6026" max="6026" width="2.28515625" style="1" customWidth="1"/>
    <col min="6027" max="6027" width="4.42578125" style="1" customWidth="1"/>
    <col min="6028" max="6028" width="86" style="1" customWidth="1"/>
    <col min="6029" max="6029" width="10.42578125" style="1" customWidth="1"/>
    <col min="6030" max="6030" width="11" style="1" customWidth="1"/>
    <col min="6031" max="6031" width="0" style="1" hidden="1" customWidth="1"/>
    <col min="6032" max="6032" width="14.28515625" style="1" customWidth="1"/>
    <col min="6033" max="6033" width="15.28515625" style="1" customWidth="1"/>
    <col min="6034" max="6034" width="15.7109375" style="1" customWidth="1"/>
    <col min="6035" max="6035" width="20.7109375" style="1" customWidth="1"/>
    <col min="6036" max="6036" width="14.28515625" style="1" customWidth="1"/>
    <col min="6037" max="6281" width="9.28515625" style="1"/>
    <col min="6282" max="6282" width="2.28515625" style="1" customWidth="1"/>
    <col min="6283" max="6283" width="4.42578125" style="1" customWidth="1"/>
    <col min="6284" max="6284" width="86" style="1" customWidth="1"/>
    <col min="6285" max="6285" width="10.42578125" style="1" customWidth="1"/>
    <col min="6286" max="6286" width="11" style="1" customWidth="1"/>
    <col min="6287" max="6287" width="0" style="1" hidden="1" customWidth="1"/>
    <col min="6288" max="6288" width="14.28515625" style="1" customWidth="1"/>
    <col min="6289" max="6289" width="15.28515625" style="1" customWidth="1"/>
    <col min="6290" max="6290" width="15.7109375" style="1" customWidth="1"/>
    <col min="6291" max="6291" width="20.7109375" style="1" customWidth="1"/>
    <col min="6292" max="6292" width="14.28515625" style="1" customWidth="1"/>
    <col min="6293" max="6537" width="9.28515625" style="1"/>
    <col min="6538" max="6538" width="2.28515625" style="1" customWidth="1"/>
    <col min="6539" max="6539" width="4.42578125" style="1" customWidth="1"/>
    <col min="6540" max="6540" width="86" style="1" customWidth="1"/>
    <col min="6541" max="6541" width="10.42578125" style="1" customWidth="1"/>
    <col min="6542" max="6542" width="11" style="1" customWidth="1"/>
    <col min="6543" max="6543" width="0" style="1" hidden="1" customWidth="1"/>
    <col min="6544" max="6544" width="14.28515625" style="1" customWidth="1"/>
    <col min="6545" max="6545" width="15.28515625" style="1" customWidth="1"/>
    <col min="6546" max="6546" width="15.7109375" style="1" customWidth="1"/>
    <col min="6547" max="6547" width="20.7109375" style="1" customWidth="1"/>
    <col min="6548" max="6548" width="14.28515625" style="1" customWidth="1"/>
    <col min="6549" max="6793" width="9.28515625" style="1"/>
    <col min="6794" max="6794" width="2.28515625" style="1" customWidth="1"/>
    <col min="6795" max="6795" width="4.42578125" style="1" customWidth="1"/>
    <col min="6796" max="6796" width="86" style="1" customWidth="1"/>
    <col min="6797" max="6797" width="10.42578125" style="1" customWidth="1"/>
    <col min="6798" max="6798" width="11" style="1" customWidth="1"/>
    <col min="6799" max="6799" width="0" style="1" hidden="1" customWidth="1"/>
    <col min="6800" max="6800" width="14.28515625" style="1" customWidth="1"/>
    <col min="6801" max="6801" width="15.28515625" style="1" customWidth="1"/>
    <col min="6802" max="6802" width="15.7109375" style="1" customWidth="1"/>
    <col min="6803" max="6803" width="20.7109375" style="1" customWidth="1"/>
    <col min="6804" max="6804" width="14.28515625" style="1" customWidth="1"/>
    <col min="6805" max="7049" width="9.28515625" style="1"/>
    <col min="7050" max="7050" width="2.28515625" style="1" customWidth="1"/>
    <col min="7051" max="7051" width="4.42578125" style="1" customWidth="1"/>
    <col min="7052" max="7052" width="86" style="1" customWidth="1"/>
    <col min="7053" max="7053" width="10.42578125" style="1" customWidth="1"/>
    <col min="7054" max="7054" width="11" style="1" customWidth="1"/>
    <col min="7055" max="7055" width="0" style="1" hidden="1" customWidth="1"/>
    <col min="7056" max="7056" width="14.28515625" style="1" customWidth="1"/>
    <col min="7057" max="7057" width="15.28515625" style="1" customWidth="1"/>
    <col min="7058" max="7058" width="15.7109375" style="1" customWidth="1"/>
    <col min="7059" max="7059" width="20.7109375" style="1" customWidth="1"/>
    <col min="7060" max="7060" width="14.28515625" style="1" customWidth="1"/>
    <col min="7061" max="7305" width="9.28515625" style="1"/>
    <col min="7306" max="7306" width="2.28515625" style="1" customWidth="1"/>
    <col min="7307" max="7307" width="4.42578125" style="1" customWidth="1"/>
    <col min="7308" max="7308" width="86" style="1" customWidth="1"/>
    <col min="7309" max="7309" width="10.42578125" style="1" customWidth="1"/>
    <col min="7310" max="7310" width="11" style="1" customWidth="1"/>
    <col min="7311" max="7311" width="0" style="1" hidden="1" customWidth="1"/>
    <col min="7312" max="7312" width="14.28515625" style="1" customWidth="1"/>
    <col min="7313" max="7313" width="15.28515625" style="1" customWidth="1"/>
    <col min="7314" max="7314" width="15.7109375" style="1" customWidth="1"/>
    <col min="7315" max="7315" width="20.7109375" style="1" customWidth="1"/>
    <col min="7316" max="7316" width="14.28515625" style="1" customWidth="1"/>
    <col min="7317" max="7561" width="9.28515625" style="1"/>
    <col min="7562" max="7562" width="2.28515625" style="1" customWidth="1"/>
    <col min="7563" max="7563" width="4.42578125" style="1" customWidth="1"/>
    <col min="7564" max="7564" width="86" style="1" customWidth="1"/>
    <col min="7565" max="7565" width="10.42578125" style="1" customWidth="1"/>
    <col min="7566" max="7566" width="11" style="1" customWidth="1"/>
    <col min="7567" max="7567" width="0" style="1" hidden="1" customWidth="1"/>
    <col min="7568" max="7568" width="14.28515625" style="1" customWidth="1"/>
    <col min="7569" max="7569" width="15.28515625" style="1" customWidth="1"/>
    <col min="7570" max="7570" width="15.7109375" style="1" customWidth="1"/>
    <col min="7571" max="7571" width="20.7109375" style="1" customWidth="1"/>
    <col min="7572" max="7572" width="14.28515625" style="1" customWidth="1"/>
    <col min="7573" max="7817" width="9.28515625" style="1"/>
    <col min="7818" max="7818" width="2.28515625" style="1" customWidth="1"/>
    <col min="7819" max="7819" width="4.42578125" style="1" customWidth="1"/>
    <col min="7820" max="7820" width="86" style="1" customWidth="1"/>
    <col min="7821" max="7821" width="10.42578125" style="1" customWidth="1"/>
    <col min="7822" max="7822" width="11" style="1" customWidth="1"/>
    <col min="7823" max="7823" width="0" style="1" hidden="1" customWidth="1"/>
    <col min="7824" max="7824" width="14.28515625" style="1" customWidth="1"/>
    <col min="7825" max="7825" width="15.28515625" style="1" customWidth="1"/>
    <col min="7826" max="7826" width="15.7109375" style="1" customWidth="1"/>
    <col min="7827" max="7827" width="20.7109375" style="1" customWidth="1"/>
    <col min="7828" max="7828" width="14.28515625" style="1" customWidth="1"/>
    <col min="7829" max="8073" width="9.28515625" style="1"/>
    <col min="8074" max="8074" width="2.28515625" style="1" customWidth="1"/>
    <col min="8075" max="8075" width="4.42578125" style="1" customWidth="1"/>
    <col min="8076" max="8076" width="86" style="1" customWidth="1"/>
    <col min="8077" max="8077" width="10.42578125" style="1" customWidth="1"/>
    <col min="8078" max="8078" width="11" style="1" customWidth="1"/>
    <col min="8079" max="8079" width="0" style="1" hidden="1" customWidth="1"/>
    <col min="8080" max="8080" width="14.28515625" style="1" customWidth="1"/>
    <col min="8081" max="8081" width="15.28515625" style="1" customWidth="1"/>
    <col min="8082" max="8082" width="15.7109375" style="1" customWidth="1"/>
    <col min="8083" max="8083" width="20.7109375" style="1" customWidth="1"/>
    <col min="8084" max="8084" width="14.28515625" style="1" customWidth="1"/>
    <col min="8085" max="8329" width="9.28515625" style="1"/>
    <col min="8330" max="8330" width="2.28515625" style="1" customWidth="1"/>
    <col min="8331" max="8331" width="4.42578125" style="1" customWidth="1"/>
    <col min="8332" max="8332" width="86" style="1" customWidth="1"/>
    <col min="8333" max="8333" width="10.42578125" style="1" customWidth="1"/>
    <col min="8334" max="8334" width="11" style="1" customWidth="1"/>
    <col min="8335" max="8335" width="0" style="1" hidden="1" customWidth="1"/>
    <col min="8336" max="8336" width="14.28515625" style="1" customWidth="1"/>
    <col min="8337" max="8337" width="15.28515625" style="1" customWidth="1"/>
    <col min="8338" max="8338" width="15.7109375" style="1" customWidth="1"/>
    <col min="8339" max="8339" width="20.7109375" style="1" customWidth="1"/>
    <col min="8340" max="8340" width="14.28515625" style="1" customWidth="1"/>
    <col min="8341" max="8585" width="9.28515625" style="1"/>
    <col min="8586" max="8586" width="2.28515625" style="1" customWidth="1"/>
    <col min="8587" max="8587" width="4.42578125" style="1" customWidth="1"/>
    <col min="8588" max="8588" width="86" style="1" customWidth="1"/>
    <col min="8589" max="8589" width="10.42578125" style="1" customWidth="1"/>
    <col min="8590" max="8590" width="11" style="1" customWidth="1"/>
    <col min="8591" max="8591" width="0" style="1" hidden="1" customWidth="1"/>
    <col min="8592" max="8592" width="14.28515625" style="1" customWidth="1"/>
    <col min="8593" max="8593" width="15.28515625" style="1" customWidth="1"/>
    <col min="8594" max="8594" width="15.7109375" style="1" customWidth="1"/>
    <col min="8595" max="8595" width="20.7109375" style="1" customWidth="1"/>
    <col min="8596" max="8596" width="14.28515625" style="1" customWidth="1"/>
    <col min="8597" max="8841" width="9.28515625" style="1"/>
    <col min="8842" max="8842" width="2.28515625" style="1" customWidth="1"/>
    <col min="8843" max="8843" width="4.42578125" style="1" customWidth="1"/>
    <col min="8844" max="8844" width="86" style="1" customWidth="1"/>
    <col min="8845" max="8845" width="10.42578125" style="1" customWidth="1"/>
    <col min="8846" max="8846" width="11" style="1" customWidth="1"/>
    <col min="8847" max="8847" width="0" style="1" hidden="1" customWidth="1"/>
    <col min="8848" max="8848" width="14.28515625" style="1" customWidth="1"/>
    <col min="8849" max="8849" width="15.28515625" style="1" customWidth="1"/>
    <col min="8850" max="8850" width="15.7109375" style="1" customWidth="1"/>
    <col min="8851" max="8851" width="20.7109375" style="1" customWidth="1"/>
    <col min="8852" max="8852" width="14.28515625" style="1" customWidth="1"/>
    <col min="8853" max="9097" width="9.28515625" style="1"/>
    <col min="9098" max="9098" width="2.28515625" style="1" customWidth="1"/>
    <col min="9099" max="9099" width="4.42578125" style="1" customWidth="1"/>
    <col min="9100" max="9100" width="86" style="1" customWidth="1"/>
    <col min="9101" max="9101" width="10.42578125" style="1" customWidth="1"/>
    <col min="9102" max="9102" width="11" style="1" customWidth="1"/>
    <col min="9103" max="9103" width="0" style="1" hidden="1" customWidth="1"/>
    <col min="9104" max="9104" width="14.28515625" style="1" customWidth="1"/>
    <col min="9105" max="9105" width="15.28515625" style="1" customWidth="1"/>
    <col min="9106" max="9106" width="15.7109375" style="1" customWidth="1"/>
    <col min="9107" max="9107" width="20.7109375" style="1" customWidth="1"/>
    <col min="9108" max="9108" width="14.28515625" style="1" customWidth="1"/>
    <col min="9109" max="9353" width="9.28515625" style="1"/>
    <col min="9354" max="9354" width="2.28515625" style="1" customWidth="1"/>
    <col min="9355" max="9355" width="4.42578125" style="1" customWidth="1"/>
    <col min="9356" max="9356" width="86" style="1" customWidth="1"/>
    <col min="9357" max="9357" width="10.42578125" style="1" customWidth="1"/>
    <col min="9358" max="9358" width="11" style="1" customWidth="1"/>
    <col min="9359" max="9359" width="0" style="1" hidden="1" customWidth="1"/>
    <col min="9360" max="9360" width="14.28515625" style="1" customWidth="1"/>
    <col min="9361" max="9361" width="15.28515625" style="1" customWidth="1"/>
    <col min="9362" max="9362" width="15.7109375" style="1" customWidth="1"/>
    <col min="9363" max="9363" width="20.7109375" style="1" customWidth="1"/>
    <col min="9364" max="9364" width="14.28515625" style="1" customWidth="1"/>
    <col min="9365" max="9609" width="9.28515625" style="1"/>
    <col min="9610" max="9610" width="2.28515625" style="1" customWidth="1"/>
    <col min="9611" max="9611" width="4.42578125" style="1" customWidth="1"/>
    <col min="9612" max="9612" width="86" style="1" customWidth="1"/>
    <col min="9613" max="9613" width="10.42578125" style="1" customWidth="1"/>
    <col min="9614" max="9614" width="11" style="1" customWidth="1"/>
    <col min="9615" max="9615" width="0" style="1" hidden="1" customWidth="1"/>
    <col min="9616" max="9616" width="14.28515625" style="1" customWidth="1"/>
    <col min="9617" max="9617" width="15.28515625" style="1" customWidth="1"/>
    <col min="9618" max="9618" width="15.7109375" style="1" customWidth="1"/>
    <col min="9619" max="9619" width="20.7109375" style="1" customWidth="1"/>
    <col min="9620" max="9620" width="14.28515625" style="1" customWidth="1"/>
    <col min="9621" max="9865" width="9.28515625" style="1"/>
    <col min="9866" max="9866" width="2.28515625" style="1" customWidth="1"/>
    <col min="9867" max="9867" width="4.42578125" style="1" customWidth="1"/>
    <col min="9868" max="9868" width="86" style="1" customWidth="1"/>
    <col min="9869" max="9869" width="10.42578125" style="1" customWidth="1"/>
    <col min="9870" max="9870" width="11" style="1" customWidth="1"/>
    <col min="9871" max="9871" width="0" style="1" hidden="1" customWidth="1"/>
    <col min="9872" max="9872" width="14.28515625" style="1" customWidth="1"/>
    <col min="9873" max="9873" width="15.28515625" style="1" customWidth="1"/>
    <col min="9874" max="9874" width="15.7109375" style="1" customWidth="1"/>
    <col min="9875" max="9875" width="20.7109375" style="1" customWidth="1"/>
    <col min="9876" max="9876" width="14.28515625" style="1" customWidth="1"/>
    <col min="9877" max="10121" width="9.28515625" style="1"/>
    <col min="10122" max="10122" width="2.28515625" style="1" customWidth="1"/>
    <col min="10123" max="10123" width="4.42578125" style="1" customWidth="1"/>
    <col min="10124" max="10124" width="86" style="1" customWidth="1"/>
    <col min="10125" max="10125" width="10.42578125" style="1" customWidth="1"/>
    <col min="10126" max="10126" width="11" style="1" customWidth="1"/>
    <col min="10127" max="10127" width="0" style="1" hidden="1" customWidth="1"/>
    <col min="10128" max="10128" width="14.28515625" style="1" customWidth="1"/>
    <col min="10129" max="10129" width="15.28515625" style="1" customWidth="1"/>
    <col min="10130" max="10130" width="15.7109375" style="1" customWidth="1"/>
    <col min="10131" max="10131" width="20.7109375" style="1" customWidth="1"/>
    <col min="10132" max="10132" width="14.28515625" style="1" customWidth="1"/>
    <col min="10133" max="10377" width="9.28515625" style="1"/>
    <col min="10378" max="10378" width="2.28515625" style="1" customWidth="1"/>
    <col min="10379" max="10379" width="4.42578125" style="1" customWidth="1"/>
    <col min="10380" max="10380" width="86" style="1" customWidth="1"/>
    <col min="10381" max="10381" width="10.42578125" style="1" customWidth="1"/>
    <col min="10382" max="10382" width="11" style="1" customWidth="1"/>
    <col min="10383" max="10383" width="0" style="1" hidden="1" customWidth="1"/>
    <col min="10384" max="10384" width="14.28515625" style="1" customWidth="1"/>
    <col min="10385" max="10385" width="15.28515625" style="1" customWidth="1"/>
    <col min="10386" max="10386" width="15.7109375" style="1" customWidth="1"/>
    <col min="10387" max="10387" width="20.7109375" style="1" customWidth="1"/>
    <col min="10388" max="10388" width="14.28515625" style="1" customWidth="1"/>
    <col min="10389" max="10633" width="9.28515625" style="1"/>
    <col min="10634" max="10634" width="2.28515625" style="1" customWidth="1"/>
    <col min="10635" max="10635" width="4.42578125" style="1" customWidth="1"/>
    <col min="10636" max="10636" width="86" style="1" customWidth="1"/>
    <col min="10637" max="10637" width="10.42578125" style="1" customWidth="1"/>
    <col min="10638" max="10638" width="11" style="1" customWidth="1"/>
    <col min="10639" max="10639" width="0" style="1" hidden="1" customWidth="1"/>
    <col min="10640" max="10640" width="14.28515625" style="1" customWidth="1"/>
    <col min="10641" max="10641" width="15.28515625" style="1" customWidth="1"/>
    <col min="10642" max="10642" width="15.7109375" style="1" customWidth="1"/>
    <col min="10643" max="10643" width="20.7109375" style="1" customWidth="1"/>
    <col min="10644" max="10644" width="14.28515625" style="1" customWidth="1"/>
    <col min="10645" max="10889" width="9.28515625" style="1"/>
    <col min="10890" max="10890" width="2.28515625" style="1" customWidth="1"/>
    <col min="10891" max="10891" width="4.42578125" style="1" customWidth="1"/>
    <col min="10892" max="10892" width="86" style="1" customWidth="1"/>
    <col min="10893" max="10893" width="10.42578125" style="1" customWidth="1"/>
    <col min="10894" max="10894" width="11" style="1" customWidth="1"/>
    <col min="10895" max="10895" width="0" style="1" hidden="1" customWidth="1"/>
    <col min="10896" max="10896" width="14.28515625" style="1" customWidth="1"/>
    <col min="10897" max="10897" width="15.28515625" style="1" customWidth="1"/>
    <col min="10898" max="10898" width="15.7109375" style="1" customWidth="1"/>
    <col min="10899" max="10899" width="20.7109375" style="1" customWidth="1"/>
    <col min="10900" max="10900" width="14.28515625" style="1" customWidth="1"/>
    <col min="10901" max="11145" width="9.28515625" style="1"/>
    <col min="11146" max="11146" width="2.28515625" style="1" customWidth="1"/>
    <col min="11147" max="11147" width="4.42578125" style="1" customWidth="1"/>
    <col min="11148" max="11148" width="86" style="1" customWidth="1"/>
    <col min="11149" max="11149" width="10.42578125" style="1" customWidth="1"/>
    <col min="11150" max="11150" width="11" style="1" customWidth="1"/>
    <col min="11151" max="11151" width="0" style="1" hidden="1" customWidth="1"/>
    <col min="11152" max="11152" width="14.28515625" style="1" customWidth="1"/>
    <col min="11153" max="11153" width="15.28515625" style="1" customWidth="1"/>
    <col min="11154" max="11154" width="15.7109375" style="1" customWidth="1"/>
    <col min="11155" max="11155" width="20.7109375" style="1" customWidth="1"/>
    <col min="11156" max="11156" width="14.28515625" style="1" customWidth="1"/>
    <col min="11157" max="11401" width="9.28515625" style="1"/>
    <col min="11402" max="11402" width="2.28515625" style="1" customWidth="1"/>
    <col min="11403" max="11403" width="4.42578125" style="1" customWidth="1"/>
    <col min="11404" max="11404" width="86" style="1" customWidth="1"/>
    <col min="11405" max="11405" width="10.42578125" style="1" customWidth="1"/>
    <col min="11406" max="11406" width="11" style="1" customWidth="1"/>
    <col min="11407" max="11407" width="0" style="1" hidden="1" customWidth="1"/>
    <col min="11408" max="11408" width="14.28515625" style="1" customWidth="1"/>
    <col min="11409" max="11409" width="15.28515625" style="1" customWidth="1"/>
    <col min="11410" max="11410" width="15.7109375" style="1" customWidth="1"/>
    <col min="11411" max="11411" width="20.7109375" style="1" customWidth="1"/>
    <col min="11412" max="11412" width="14.28515625" style="1" customWidth="1"/>
    <col min="11413" max="11657" width="9.28515625" style="1"/>
    <col min="11658" max="11658" width="2.28515625" style="1" customWidth="1"/>
    <col min="11659" max="11659" width="4.42578125" style="1" customWidth="1"/>
    <col min="11660" max="11660" width="86" style="1" customWidth="1"/>
    <col min="11661" max="11661" width="10.42578125" style="1" customWidth="1"/>
    <col min="11662" max="11662" width="11" style="1" customWidth="1"/>
    <col min="11663" max="11663" width="0" style="1" hidden="1" customWidth="1"/>
    <col min="11664" max="11664" width="14.28515625" style="1" customWidth="1"/>
    <col min="11665" max="11665" width="15.28515625" style="1" customWidth="1"/>
    <col min="11666" max="11666" width="15.7109375" style="1" customWidth="1"/>
    <col min="11667" max="11667" width="20.7109375" style="1" customWidth="1"/>
    <col min="11668" max="11668" width="14.28515625" style="1" customWidth="1"/>
    <col min="11669" max="11913" width="9.28515625" style="1"/>
    <col min="11914" max="11914" width="2.28515625" style="1" customWidth="1"/>
    <col min="11915" max="11915" width="4.42578125" style="1" customWidth="1"/>
    <col min="11916" max="11916" width="86" style="1" customWidth="1"/>
    <col min="11917" max="11917" width="10.42578125" style="1" customWidth="1"/>
    <col min="11918" max="11918" width="11" style="1" customWidth="1"/>
    <col min="11919" max="11919" width="0" style="1" hidden="1" customWidth="1"/>
    <col min="11920" max="11920" width="14.28515625" style="1" customWidth="1"/>
    <col min="11921" max="11921" width="15.28515625" style="1" customWidth="1"/>
    <col min="11922" max="11922" width="15.7109375" style="1" customWidth="1"/>
    <col min="11923" max="11923" width="20.7109375" style="1" customWidth="1"/>
    <col min="11924" max="11924" width="14.28515625" style="1" customWidth="1"/>
    <col min="11925" max="12169" width="9.28515625" style="1"/>
    <col min="12170" max="12170" width="2.28515625" style="1" customWidth="1"/>
    <col min="12171" max="12171" width="4.42578125" style="1" customWidth="1"/>
    <col min="12172" max="12172" width="86" style="1" customWidth="1"/>
    <col min="12173" max="12173" width="10.42578125" style="1" customWidth="1"/>
    <col min="12174" max="12174" width="11" style="1" customWidth="1"/>
    <col min="12175" max="12175" width="0" style="1" hidden="1" customWidth="1"/>
    <col min="12176" max="12176" width="14.28515625" style="1" customWidth="1"/>
    <col min="12177" max="12177" width="15.28515625" style="1" customWidth="1"/>
    <col min="12178" max="12178" width="15.7109375" style="1" customWidth="1"/>
    <col min="12179" max="12179" width="20.7109375" style="1" customWidth="1"/>
    <col min="12180" max="12180" width="14.28515625" style="1" customWidth="1"/>
    <col min="12181" max="12425" width="9.28515625" style="1"/>
    <col min="12426" max="12426" width="2.28515625" style="1" customWidth="1"/>
    <col min="12427" max="12427" width="4.42578125" style="1" customWidth="1"/>
    <col min="12428" max="12428" width="86" style="1" customWidth="1"/>
    <col min="12429" max="12429" width="10.42578125" style="1" customWidth="1"/>
    <col min="12430" max="12430" width="11" style="1" customWidth="1"/>
    <col min="12431" max="12431" width="0" style="1" hidden="1" customWidth="1"/>
    <col min="12432" max="12432" width="14.28515625" style="1" customWidth="1"/>
    <col min="12433" max="12433" width="15.28515625" style="1" customWidth="1"/>
    <col min="12434" max="12434" width="15.7109375" style="1" customWidth="1"/>
    <col min="12435" max="12435" width="20.7109375" style="1" customWidth="1"/>
    <col min="12436" max="12436" width="14.28515625" style="1" customWidth="1"/>
    <col min="12437" max="12681" width="9.28515625" style="1"/>
    <col min="12682" max="12682" width="2.28515625" style="1" customWidth="1"/>
    <col min="12683" max="12683" width="4.42578125" style="1" customWidth="1"/>
    <col min="12684" max="12684" width="86" style="1" customWidth="1"/>
    <col min="12685" max="12685" width="10.42578125" style="1" customWidth="1"/>
    <col min="12686" max="12686" width="11" style="1" customWidth="1"/>
    <col min="12687" max="12687" width="0" style="1" hidden="1" customWidth="1"/>
    <col min="12688" max="12688" width="14.28515625" style="1" customWidth="1"/>
    <col min="12689" max="12689" width="15.28515625" style="1" customWidth="1"/>
    <col min="12690" max="12690" width="15.7109375" style="1" customWidth="1"/>
    <col min="12691" max="12691" width="20.7109375" style="1" customWidth="1"/>
    <col min="12692" max="12692" width="14.28515625" style="1" customWidth="1"/>
    <col min="12693" max="12937" width="9.28515625" style="1"/>
    <col min="12938" max="12938" width="2.28515625" style="1" customWidth="1"/>
    <col min="12939" max="12939" width="4.42578125" style="1" customWidth="1"/>
    <col min="12940" max="12940" width="86" style="1" customWidth="1"/>
    <col min="12941" max="12941" width="10.42578125" style="1" customWidth="1"/>
    <col min="12942" max="12942" width="11" style="1" customWidth="1"/>
    <col min="12943" max="12943" width="0" style="1" hidden="1" customWidth="1"/>
    <col min="12944" max="12944" width="14.28515625" style="1" customWidth="1"/>
    <col min="12945" max="12945" width="15.28515625" style="1" customWidth="1"/>
    <col min="12946" max="12946" width="15.7109375" style="1" customWidth="1"/>
    <col min="12947" max="12947" width="20.7109375" style="1" customWidth="1"/>
    <col min="12948" max="12948" width="14.28515625" style="1" customWidth="1"/>
    <col min="12949" max="13193" width="9.28515625" style="1"/>
    <col min="13194" max="13194" width="2.28515625" style="1" customWidth="1"/>
    <col min="13195" max="13195" width="4.42578125" style="1" customWidth="1"/>
    <col min="13196" max="13196" width="86" style="1" customWidth="1"/>
    <col min="13197" max="13197" width="10.42578125" style="1" customWidth="1"/>
    <col min="13198" max="13198" width="11" style="1" customWidth="1"/>
    <col min="13199" max="13199" width="0" style="1" hidden="1" customWidth="1"/>
    <col min="13200" max="13200" width="14.28515625" style="1" customWidth="1"/>
    <col min="13201" max="13201" width="15.28515625" style="1" customWidth="1"/>
    <col min="13202" max="13202" width="15.7109375" style="1" customWidth="1"/>
    <col min="13203" max="13203" width="20.7109375" style="1" customWidth="1"/>
    <col min="13204" max="13204" width="14.28515625" style="1" customWidth="1"/>
    <col min="13205" max="13449" width="9.28515625" style="1"/>
    <col min="13450" max="13450" width="2.28515625" style="1" customWidth="1"/>
    <col min="13451" max="13451" width="4.42578125" style="1" customWidth="1"/>
    <col min="13452" max="13452" width="86" style="1" customWidth="1"/>
    <col min="13453" max="13453" width="10.42578125" style="1" customWidth="1"/>
    <col min="13454" max="13454" width="11" style="1" customWidth="1"/>
    <col min="13455" max="13455" width="0" style="1" hidden="1" customWidth="1"/>
    <col min="13456" max="13456" width="14.28515625" style="1" customWidth="1"/>
    <col min="13457" max="13457" width="15.28515625" style="1" customWidth="1"/>
    <col min="13458" max="13458" width="15.7109375" style="1" customWidth="1"/>
    <col min="13459" max="13459" width="20.7109375" style="1" customWidth="1"/>
    <col min="13460" max="13460" width="14.28515625" style="1" customWidth="1"/>
    <col min="13461" max="13705" width="9.28515625" style="1"/>
    <col min="13706" max="13706" width="2.28515625" style="1" customWidth="1"/>
    <col min="13707" max="13707" width="4.42578125" style="1" customWidth="1"/>
    <col min="13708" max="13708" width="86" style="1" customWidth="1"/>
    <col min="13709" max="13709" width="10.42578125" style="1" customWidth="1"/>
    <col min="13710" max="13710" width="11" style="1" customWidth="1"/>
    <col min="13711" max="13711" width="0" style="1" hidden="1" customWidth="1"/>
    <col min="13712" max="13712" width="14.28515625" style="1" customWidth="1"/>
    <col min="13713" max="13713" width="15.28515625" style="1" customWidth="1"/>
    <col min="13714" max="13714" width="15.7109375" style="1" customWidth="1"/>
    <col min="13715" max="13715" width="20.7109375" style="1" customWidth="1"/>
    <col min="13716" max="13716" width="14.28515625" style="1" customWidth="1"/>
    <col min="13717" max="13961" width="9.28515625" style="1"/>
    <col min="13962" max="13962" width="2.28515625" style="1" customWidth="1"/>
    <col min="13963" max="13963" width="4.42578125" style="1" customWidth="1"/>
    <col min="13964" max="13964" width="86" style="1" customWidth="1"/>
    <col min="13965" max="13965" width="10.42578125" style="1" customWidth="1"/>
    <col min="13966" max="13966" width="11" style="1" customWidth="1"/>
    <col min="13967" max="13967" width="0" style="1" hidden="1" customWidth="1"/>
    <col min="13968" max="13968" width="14.28515625" style="1" customWidth="1"/>
    <col min="13969" max="13969" width="15.28515625" style="1" customWidth="1"/>
    <col min="13970" max="13970" width="15.7109375" style="1" customWidth="1"/>
    <col min="13971" max="13971" width="20.7109375" style="1" customWidth="1"/>
    <col min="13972" max="13972" width="14.28515625" style="1" customWidth="1"/>
    <col min="13973" max="14217" width="9.28515625" style="1"/>
    <col min="14218" max="14218" width="2.28515625" style="1" customWidth="1"/>
    <col min="14219" max="14219" width="4.42578125" style="1" customWidth="1"/>
    <col min="14220" max="14220" width="86" style="1" customWidth="1"/>
    <col min="14221" max="14221" width="10.42578125" style="1" customWidth="1"/>
    <col min="14222" max="14222" width="11" style="1" customWidth="1"/>
    <col min="14223" max="14223" width="0" style="1" hidden="1" customWidth="1"/>
    <col min="14224" max="14224" width="14.28515625" style="1" customWidth="1"/>
    <col min="14225" max="14225" width="15.28515625" style="1" customWidth="1"/>
    <col min="14226" max="14226" width="15.7109375" style="1" customWidth="1"/>
    <col min="14227" max="14227" width="20.7109375" style="1" customWidth="1"/>
    <col min="14228" max="14228" width="14.28515625" style="1" customWidth="1"/>
    <col min="14229" max="14473" width="9.28515625" style="1"/>
    <col min="14474" max="14474" width="2.28515625" style="1" customWidth="1"/>
    <col min="14475" max="14475" width="4.42578125" style="1" customWidth="1"/>
    <col min="14476" max="14476" width="86" style="1" customWidth="1"/>
    <col min="14477" max="14477" width="10.42578125" style="1" customWidth="1"/>
    <col min="14478" max="14478" width="11" style="1" customWidth="1"/>
    <col min="14479" max="14479" width="0" style="1" hidden="1" customWidth="1"/>
    <col min="14480" max="14480" width="14.28515625" style="1" customWidth="1"/>
    <col min="14481" max="14481" width="15.28515625" style="1" customWidth="1"/>
    <col min="14482" max="14482" width="15.7109375" style="1" customWidth="1"/>
    <col min="14483" max="14483" width="20.7109375" style="1" customWidth="1"/>
    <col min="14484" max="14484" width="14.28515625" style="1" customWidth="1"/>
    <col min="14485" max="14729" width="9.28515625" style="1"/>
    <col min="14730" max="14730" width="2.28515625" style="1" customWidth="1"/>
    <col min="14731" max="14731" width="4.42578125" style="1" customWidth="1"/>
    <col min="14732" max="14732" width="86" style="1" customWidth="1"/>
    <col min="14733" max="14733" width="10.42578125" style="1" customWidth="1"/>
    <col min="14734" max="14734" width="11" style="1" customWidth="1"/>
    <col min="14735" max="14735" width="0" style="1" hidden="1" customWidth="1"/>
    <col min="14736" max="14736" width="14.28515625" style="1" customWidth="1"/>
    <col min="14737" max="14737" width="15.28515625" style="1" customWidth="1"/>
    <col min="14738" max="14738" width="15.7109375" style="1" customWidth="1"/>
    <col min="14739" max="14739" width="20.7109375" style="1" customWidth="1"/>
    <col min="14740" max="14740" width="14.28515625" style="1" customWidth="1"/>
    <col min="14741" max="14985" width="9.28515625" style="1"/>
    <col min="14986" max="14986" width="2.28515625" style="1" customWidth="1"/>
    <col min="14987" max="14987" width="4.42578125" style="1" customWidth="1"/>
    <col min="14988" max="14988" width="86" style="1" customWidth="1"/>
    <col min="14989" max="14989" width="10.42578125" style="1" customWidth="1"/>
    <col min="14990" max="14990" width="11" style="1" customWidth="1"/>
    <col min="14991" max="14991" width="0" style="1" hidden="1" customWidth="1"/>
    <col min="14992" max="14992" width="14.28515625" style="1" customWidth="1"/>
    <col min="14993" max="14993" width="15.28515625" style="1" customWidth="1"/>
    <col min="14994" max="14994" width="15.7109375" style="1" customWidth="1"/>
    <col min="14995" max="14995" width="20.7109375" style="1" customWidth="1"/>
    <col min="14996" max="14996" width="14.28515625" style="1" customWidth="1"/>
    <col min="14997" max="15241" width="9.28515625" style="1"/>
    <col min="15242" max="15242" width="2.28515625" style="1" customWidth="1"/>
    <col min="15243" max="15243" width="4.42578125" style="1" customWidth="1"/>
    <col min="15244" max="15244" width="86" style="1" customWidth="1"/>
    <col min="15245" max="15245" width="10.42578125" style="1" customWidth="1"/>
    <col min="15246" max="15246" width="11" style="1" customWidth="1"/>
    <col min="15247" max="15247" width="0" style="1" hidden="1" customWidth="1"/>
    <col min="15248" max="15248" width="14.28515625" style="1" customWidth="1"/>
    <col min="15249" max="15249" width="15.28515625" style="1" customWidth="1"/>
    <col min="15250" max="15250" width="15.7109375" style="1" customWidth="1"/>
    <col min="15251" max="15251" width="20.7109375" style="1" customWidth="1"/>
    <col min="15252" max="15252" width="14.28515625" style="1" customWidth="1"/>
    <col min="15253" max="15497" width="9.28515625" style="1"/>
    <col min="15498" max="15498" width="2.28515625" style="1" customWidth="1"/>
    <col min="15499" max="15499" width="4.42578125" style="1" customWidth="1"/>
    <col min="15500" max="15500" width="86" style="1" customWidth="1"/>
    <col min="15501" max="15501" width="10.42578125" style="1" customWidth="1"/>
    <col min="15502" max="15502" width="11" style="1" customWidth="1"/>
    <col min="15503" max="15503" width="0" style="1" hidden="1" customWidth="1"/>
    <col min="15504" max="15504" width="14.28515625" style="1" customWidth="1"/>
    <col min="15505" max="15505" width="15.28515625" style="1" customWidth="1"/>
    <col min="15506" max="15506" width="15.7109375" style="1" customWidth="1"/>
    <col min="15507" max="15507" width="20.7109375" style="1" customWidth="1"/>
    <col min="15508" max="15508" width="14.28515625" style="1" customWidth="1"/>
    <col min="15509" max="15753" width="9.28515625" style="1"/>
    <col min="15754" max="15754" width="2.28515625" style="1" customWidth="1"/>
    <col min="15755" max="15755" width="4.42578125" style="1" customWidth="1"/>
    <col min="15756" max="15756" width="86" style="1" customWidth="1"/>
    <col min="15757" max="15757" width="10.42578125" style="1" customWidth="1"/>
    <col min="15758" max="15758" width="11" style="1" customWidth="1"/>
    <col min="15759" max="15759" width="0" style="1" hidden="1" customWidth="1"/>
    <col min="15760" max="15760" width="14.28515625" style="1" customWidth="1"/>
    <col min="15761" max="15761" width="15.28515625" style="1" customWidth="1"/>
    <col min="15762" max="15762" width="15.7109375" style="1" customWidth="1"/>
    <col min="15763" max="15763" width="20.7109375" style="1" customWidth="1"/>
    <col min="15764" max="15764" width="14.28515625" style="1" customWidth="1"/>
    <col min="15765" max="16009" width="9.28515625" style="1"/>
    <col min="16010" max="16010" width="2.28515625" style="1" customWidth="1"/>
    <col min="16011" max="16011" width="4.42578125" style="1" customWidth="1"/>
    <col min="16012" max="16012" width="86" style="1" customWidth="1"/>
    <col min="16013" max="16013" width="10.42578125" style="1" customWidth="1"/>
    <col min="16014" max="16014" width="11" style="1" customWidth="1"/>
    <col min="16015" max="16015" width="0" style="1" hidden="1" customWidth="1"/>
    <col min="16016" max="16016" width="14.28515625" style="1" customWidth="1"/>
    <col min="16017" max="16017" width="15.28515625" style="1" customWidth="1"/>
    <col min="16018" max="16018" width="15.7109375" style="1" customWidth="1"/>
    <col min="16019" max="16019" width="20.7109375" style="1" customWidth="1"/>
    <col min="16020" max="16020" width="14.28515625" style="1" customWidth="1"/>
    <col min="16021" max="16345" width="9.28515625" style="1"/>
    <col min="16346" max="16384" width="9.28515625" style="1" customWidth="1"/>
  </cols>
  <sheetData>
    <row r="1" spans="2:8" ht="16.5" thickBot="1"/>
    <row r="2" spans="2:8" ht="17.25" thickTop="1" thickBot="1">
      <c r="C2" s="13" t="s">
        <v>122</v>
      </c>
      <c r="D2" s="63"/>
      <c r="E2" s="64"/>
      <c r="F2" s="64"/>
      <c r="G2" s="65"/>
    </row>
    <row r="3" spans="2:8" ht="16.5" thickBot="1">
      <c r="C3" s="13" t="s">
        <v>123</v>
      </c>
      <c r="D3" s="66"/>
      <c r="E3" s="67"/>
      <c r="F3" s="67"/>
      <c r="G3" s="68"/>
    </row>
    <row r="4" spans="2:8" ht="16.5" thickBot="1">
      <c r="C4" s="13" t="s">
        <v>124</v>
      </c>
      <c r="D4" s="66"/>
      <c r="E4" s="67"/>
      <c r="F4" s="67"/>
      <c r="G4" s="68"/>
    </row>
    <row r="5" spans="2:8" ht="16.5" thickBot="1">
      <c r="C5" s="13" t="s">
        <v>125</v>
      </c>
      <c r="D5" s="75"/>
      <c r="E5" s="76"/>
      <c r="F5" s="76"/>
      <c r="G5" s="77"/>
    </row>
    <row r="6" spans="2:8" ht="16.5" thickBot="1">
      <c r="C6" s="13" t="s">
        <v>126</v>
      </c>
      <c r="D6" s="75"/>
      <c r="E6" s="76"/>
      <c r="F6" s="76"/>
      <c r="G6" s="77"/>
    </row>
    <row r="7" spans="2:8" ht="16.5" thickBot="1">
      <c r="C7" s="13" t="s">
        <v>127</v>
      </c>
      <c r="D7" s="75"/>
      <c r="E7" s="76"/>
      <c r="F7" s="76"/>
      <c r="G7" s="77"/>
    </row>
    <row r="8" spans="2:8" ht="16.5" thickBot="1">
      <c r="C8" s="13" t="s">
        <v>128</v>
      </c>
      <c r="D8" s="75"/>
      <c r="E8" s="76"/>
      <c r="F8" s="76"/>
      <c r="G8" s="77"/>
    </row>
    <row r="9" spans="2:8" ht="16.5" thickBot="1">
      <c r="C9" s="13" t="s">
        <v>129</v>
      </c>
      <c r="D9" s="78"/>
      <c r="E9" s="79"/>
      <c r="F9" s="79"/>
      <c r="G9" s="80"/>
    </row>
    <row r="10" spans="2:8" ht="16.5" thickTop="1"/>
    <row r="11" spans="2:8">
      <c r="C11" s="57"/>
      <c r="D11" s="14" t="s">
        <v>130</v>
      </c>
    </row>
    <row r="14" spans="2:8" s="2" customFormat="1" ht="21" thickBot="1">
      <c r="B14" s="72" t="s">
        <v>61</v>
      </c>
      <c r="C14" s="73"/>
      <c r="D14" s="73"/>
      <c r="E14" s="73"/>
      <c r="F14" s="73"/>
      <c r="G14" s="73"/>
      <c r="H14" s="74"/>
    </row>
    <row r="15" spans="2:8" ht="72.75" thickTop="1" thickBot="1">
      <c r="B15" s="15" t="s">
        <v>0</v>
      </c>
      <c r="C15" s="15" t="s">
        <v>1</v>
      </c>
      <c r="D15" s="16" t="s">
        <v>2</v>
      </c>
      <c r="E15" s="16" t="s">
        <v>3</v>
      </c>
      <c r="F15" s="16" t="s">
        <v>4</v>
      </c>
      <c r="G15" s="16" t="s">
        <v>5</v>
      </c>
      <c r="H15" s="17" t="s">
        <v>6</v>
      </c>
    </row>
    <row r="16" spans="2:8" ht="27" customHeight="1" thickTop="1" thickBot="1">
      <c r="B16" s="18">
        <v>1</v>
      </c>
      <c r="C16" s="19" t="s">
        <v>7</v>
      </c>
      <c r="D16" s="59"/>
      <c r="E16" s="60"/>
      <c r="F16" s="60"/>
      <c r="G16" s="61"/>
      <c r="H16" s="47">
        <f>SUM(H17:H33)</f>
        <v>0</v>
      </c>
    </row>
    <row r="17" spans="2:8" ht="48" outlineLevel="1" thickBot="1">
      <c r="B17" s="20">
        <v>1</v>
      </c>
      <c r="C17" s="21" t="s">
        <v>82</v>
      </c>
      <c r="D17" s="22" t="s">
        <v>9</v>
      </c>
      <c r="E17" s="23">
        <v>12</v>
      </c>
      <c r="F17" s="24">
        <v>0</v>
      </c>
      <c r="G17" s="24">
        <v>0</v>
      </c>
      <c r="H17" s="25">
        <f t="shared" ref="H17:H82" si="0">(F17+G17)*E17</f>
        <v>0</v>
      </c>
    </row>
    <row r="18" spans="2:8" ht="79.5" outlineLevel="1" thickBot="1">
      <c r="B18" s="20">
        <v>2</v>
      </c>
      <c r="C18" s="21" t="s">
        <v>11</v>
      </c>
      <c r="D18" s="22" t="s">
        <v>9</v>
      </c>
      <c r="E18" s="23">
        <v>92</v>
      </c>
      <c r="F18" s="24">
        <v>0</v>
      </c>
      <c r="G18" s="24">
        <v>0</v>
      </c>
      <c r="H18" s="25">
        <f t="shared" si="0"/>
        <v>0</v>
      </c>
    </row>
    <row r="19" spans="2:8" ht="63.75" outlineLevel="1" thickBot="1">
      <c r="B19" s="20">
        <v>3</v>
      </c>
      <c r="C19" s="21" t="s">
        <v>64</v>
      </c>
      <c r="D19" s="22" t="s">
        <v>9</v>
      </c>
      <c r="E19" s="23">
        <v>80</v>
      </c>
      <c r="F19" s="24">
        <v>0</v>
      </c>
      <c r="G19" s="24">
        <v>0</v>
      </c>
      <c r="H19" s="25">
        <f t="shared" si="0"/>
        <v>0</v>
      </c>
    </row>
    <row r="20" spans="2:8" ht="48" outlineLevel="1" thickBot="1">
      <c r="B20" s="20">
        <v>4</v>
      </c>
      <c r="C20" s="21" t="s">
        <v>62</v>
      </c>
      <c r="D20" s="22" t="s">
        <v>9</v>
      </c>
      <c r="E20" s="23">
        <v>30</v>
      </c>
      <c r="F20" s="24">
        <v>0</v>
      </c>
      <c r="G20" s="24">
        <v>0</v>
      </c>
      <c r="H20" s="25">
        <f t="shared" si="0"/>
        <v>0</v>
      </c>
    </row>
    <row r="21" spans="2:8" ht="16.5" outlineLevel="1" thickBot="1">
      <c r="B21" s="20">
        <v>5</v>
      </c>
      <c r="C21" s="21" t="s">
        <v>12</v>
      </c>
      <c r="D21" s="22" t="s">
        <v>9</v>
      </c>
      <c r="E21" s="23">
        <v>25</v>
      </c>
      <c r="F21" s="24">
        <v>0</v>
      </c>
      <c r="G21" s="24">
        <v>0</v>
      </c>
      <c r="H21" s="25">
        <f t="shared" si="0"/>
        <v>0</v>
      </c>
    </row>
    <row r="22" spans="2:8" ht="32.25" outlineLevel="1" thickBot="1">
      <c r="B22" s="20">
        <v>6</v>
      </c>
      <c r="C22" s="21" t="s">
        <v>13</v>
      </c>
      <c r="D22" s="22" t="s">
        <v>8</v>
      </c>
      <c r="E22" s="23">
        <v>30</v>
      </c>
      <c r="F22" s="24">
        <v>0</v>
      </c>
      <c r="G22" s="24">
        <v>0</v>
      </c>
      <c r="H22" s="25">
        <f t="shared" si="0"/>
        <v>0</v>
      </c>
    </row>
    <row r="23" spans="2:8" ht="26.25" customHeight="1" outlineLevel="1" thickBot="1">
      <c r="B23" s="20">
        <v>7</v>
      </c>
      <c r="C23" s="21" t="s">
        <v>14</v>
      </c>
      <c r="D23" s="22" t="s">
        <v>8</v>
      </c>
      <c r="E23" s="23">
        <v>40</v>
      </c>
      <c r="F23" s="24">
        <v>0</v>
      </c>
      <c r="G23" s="24">
        <v>0</v>
      </c>
      <c r="H23" s="25">
        <f t="shared" si="0"/>
        <v>0</v>
      </c>
    </row>
    <row r="24" spans="2:8" ht="54" customHeight="1" outlineLevel="1" thickBot="1">
      <c r="B24" s="20">
        <v>8</v>
      </c>
      <c r="C24" s="21" t="s">
        <v>63</v>
      </c>
      <c r="D24" s="22" t="s">
        <v>15</v>
      </c>
      <c r="E24" s="23">
        <v>2</v>
      </c>
      <c r="F24" s="24">
        <v>0</v>
      </c>
      <c r="G24" s="24">
        <v>0</v>
      </c>
      <c r="H24" s="25">
        <f t="shared" si="0"/>
        <v>0</v>
      </c>
    </row>
    <row r="25" spans="2:8" ht="43.5" customHeight="1" outlineLevel="1" thickBot="1">
      <c r="B25" s="20">
        <v>9</v>
      </c>
      <c r="C25" s="21" t="s">
        <v>65</v>
      </c>
      <c r="D25" s="22" t="s">
        <v>8</v>
      </c>
      <c r="E25" s="23">
        <f>82.2</f>
        <v>82.2</v>
      </c>
      <c r="F25" s="24">
        <v>0</v>
      </c>
      <c r="G25" s="24">
        <v>0</v>
      </c>
      <c r="H25" s="25">
        <f t="shared" si="0"/>
        <v>0</v>
      </c>
    </row>
    <row r="26" spans="2:8" ht="44.1" customHeight="1" outlineLevel="1" thickBot="1">
      <c r="B26" s="20">
        <v>10</v>
      </c>
      <c r="C26" s="21" t="s">
        <v>16</v>
      </c>
      <c r="D26" s="22" t="s">
        <v>9</v>
      </c>
      <c r="E26" s="23">
        <v>7.5</v>
      </c>
      <c r="F26" s="24">
        <v>0</v>
      </c>
      <c r="G26" s="24">
        <v>0</v>
      </c>
      <c r="H26" s="25">
        <f t="shared" si="0"/>
        <v>0</v>
      </c>
    </row>
    <row r="27" spans="2:8" ht="32.25" outlineLevel="1" thickBot="1">
      <c r="B27" s="20">
        <v>11</v>
      </c>
      <c r="C27" s="21" t="s">
        <v>17</v>
      </c>
      <c r="D27" s="22" t="s">
        <v>18</v>
      </c>
      <c r="E27" s="23">
        <f>32+5.1+52.4+4.6+27</f>
        <v>121.1</v>
      </c>
      <c r="F27" s="24">
        <v>0</v>
      </c>
      <c r="G27" s="24">
        <v>0</v>
      </c>
      <c r="H27" s="25">
        <f t="shared" si="0"/>
        <v>0</v>
      </c>
    </row>
    <row r="28" spans="2:8" ht="25.5" customHeight="1" outlineLevel="1" thickBot="1">
      <c r="B28" s="20">
        <v>12</v>
      </c>
      <c r="C28" s="21" t="s">
        <v>60</v>
      </c>
      <c r="D28" s="22" t="s">
        <v>19</v>
      </c>
      <c r="E28" s="23">
        <v>10.199999999999999</v>
      </c>
      <c r="F28" s="24">
        <v>0</v>
      </c>
      <c r="G28" s="24">
        <v>0</v>
      </c>
      <c r="H28" s="25">
        <f t="shared" si="0"/>
        <v>0</v>
      </c>
    </row>
    <row r="29" spans="2:8" ht="25.5" customHeight="1" outlineLevel="1" thickBot="1">
      <c r="B29" s="20">
        <v>13</v>
      </c>
      <c r="C29" s="21" t="s">
        <v>20</v>
      </c>
      <c r="D29" s="22" t="s">
        <v>19</v>
      </c>
      <c r="E29" s="23">
        <f>55.88-E28</f>
        <v>45.680000000000007</v>
      </c>
      <c r="F29" s="24">
        <v>0</v>
      </c>
      <c r="G29" s="24">
        <v>0</v>
      </c>
      <c r="H29" s="25">
        <f t="shared" si="0"/>
        <v>0</v>
      </c>
    </row>
    <row r="30" spans="2:8" ht="36" customHeight="1" outlineLevel="1" thickBot="1">
      <c r="B30" s="20">
        <v>14</v>
      </c>
      <c r="C30" s="21" t="s">
        <v>83</v>
      </c>
      <c r="D30" s="22" t="s">
        <v>19</v>
      </c>
      <c r="E30" s="23">
        <f>94-5*2.8</f>
        <v>80</v>
      </c>
      <c r="F30" s="24">
        <v>0</v>
      </c>
      <c r="G30" s="24">
        <v>0</v>
      </c>
      <c r="H30" s="25">
        <f t="shared" si="0"/>
        <v>0</v>
      </c>
    </row>
    <row r="31" spans="2:8" ht="63" customHeight="1" outlineLevel="1" thickBot="1">
      <c r="B31" s="20">
        <v>15</v>
      </c>
      <c r="C31" s="21" t="s">
        <v>79</v>
      </c>
      <c r="D31" s="22" t="s">
        <v>18</v>
      </c>
      <c r="E31" s="23">
        <f>5.12</f>
        <v>5.12</v>
      </c>
      <c r="F31" s="24">
        <v>0</v>
      </c>
      <c r="G31" s="24">
        <v>0</v>
      </c>
      <c r="H31" s="25">
        <f t="shared" si="0"/>
        <v>0</v>
      </c>
    </row>
    <row r="32" spans="2:8" ht="16.5" outlineLevel="1" thickBot="1">
      <c r="B32" s="20">
        <v>16</v>
      </c>
      <c r="C32" s="21" t="s">
        <v>80</v>
      </c>
      <c r="D32" s="22" t="s">
        <v>15</v>
      </c>
      <c r="E32" s="23">
        <v>1</v>
      </c>
      <c r="F32" s="24">
        <v>0</v>
      </c>
      <c r="G32" s="24">
        <v>0</v>
      </c>
      <c r="H32" s="25">
        <f t="shared" si="0"/>
        <v>0</v>
      </c>
    </row>
    <row r="33" spans="2:8" ht="38.25" customHeight="1" outlineLevel="1" thickBot="1">
      <c r="B33" s="20">
        <v>17</v>
      </c>
      <c r="C33" s="21" t="s">
        <v>77</v>
      </c>
      <c r="D33" s="22" t="s">
        <v>19</v>
      </c>
      <c r="E33" s="23">
        <v>7.1</v>
      </c>
      <c r="F33" s="24">
        <v>0</v>
      </c>
      <c r="G33" s="24">
        <v>0</v>
      </c>
      <c r="H33" s="25">
        <f t="shared" si="0"/>
        <v>0</v>
      </c>
    </row>
    <row r="34" spans="2:8" ht="26.25" customHeight="1" outlineLevel="1" thickBot="1">
      <c r="B34" s="26">
        <v>2</v>
      </c>
      <c r="C34" s="27" t="s">
        <v>78</v>
      </c>
      <c r="D34" s="62"/>
      <c r="E34" s="62"/>
      <c r="F34" s="62"/>
      <c r="G34" s="62"/>
      <c r="H34" s="48">
        <f>SUM(H35:H80)</f>
        <v>0</v>
      </c>
    </row>
    <row r="35" spans="2:8" ht="16.5" outlineLevel="1" thickBot="1">
      <c r="B35" s="20">
        <v>1</v>
      </c>
      <c r="C35" s="28" t="s">
        <v>21</v>
      </c>
      <c r="D35" s="22" t="s">
        <v>8</v>
      </c>
      <c r="E35" s="23">
        <f>15*2+13.5</f>
        <v>43.5</v>
      </c>
      <c r="F35" s="24">
        <v>0</v>
      </c>
      <c r="G35" s="24">
        <v>0</v>
      </c>
      <c r="H35" s="25">
        <f t="shared" si="0"/>
        <v>0</v>
      </c>
    </row>
    <row r="36" spans="2:8" ht="16.5" outlineLevel="1" thickBot="1">
      <c r="B36" s="20">
        <v>2</v>
      </c>
      <c r="C36" s="21" t="s">
        <v>22</v>
      </c>
      <c r="D36" s="22" t="s">
        <v>9</v>
      </c>
      <c r="E36" s="23">
        <f>15*13</f>
        <v>195</v>
      </c>
      <c r="F36" s="24">
        <v>0</v>
      </c>
      <c r="G36" s="24">
        <v>0</v>
      </c>
      <c r="H36" s="25">
        <f t="shared" si="0"/>
        <v>0</v>
      </c>
    </row>
    <row r="37" spans="2:8" ht="16.5" outlineLevel="1" thickBot="1">
      <c r="B37" s="20">
        <v>3</v>
      </c>
      <c r="C37" s="21" t="s">
        <v>81</v>
      </c>
      <c r="D37" s="22" t="s">
        <v>15</v>
      </c>
      <c r="E37" s="23">
        <v>12</v>
      </c>
      <c r="F37" s="24">
        <v>0</v>
      </c>
      <c r="G37" s="24">
        <v>0</v>
      </c>
      <c r="H37" s="25">
        <f t="shared" si="0"/>
        <v>0</v>
      </c>
    </row>
    <row r="38" spans="2:8" ht="36.75" customHeight="1" outlineLevel="1" thickBot="1">
      <c r="B38" s="20">
        <v>4</v>
      </c>
      <c r="C38" s="21" t="s">
        <v>23</v>
      </c>
      <c r="D38" s="22" t="s">
        <v>9</v>
      </c>
      <c r="E38" s="23">
        <f>2.1*(4.5*2)</f>
        <v>18.900000000000002</v>
      </c>
      <c r="F38" s="24">
        <v>0</v>
      </c>
      <c r="G38" s="24">
        <v>0</v>
      </c>
      <c r="H38" s="25">
        <f t="shared" si="0"/>
        <v>0</v>
      </c>
    </row>
    <row r="39" spans="2:8" ht="36.75" customHeight="1" outlineLevel="1" thickBot="1">
      <c r="B39" s="20">
        <v>5</v>
      </c>
      <c r="C39" s="21" t="s">
        <v>24</v>
      </c>
      <c r="D39" s="22" t="s">
        <v>15</v>
      </c>
      <c r="E39" s="23">
        <v>2</v>
      </c>
      <c r="F39" s="24">
        <v>0</v>
      </c>
      <c r="G39" s="24">
        <v>0</v>
      </c>
      <c r="H39" s="25">
        <f t="shared" si="0"/>
        <v>0</v>
      </c>
    </row>
    <row r="40" spans="2:8" ht="79.5" outlineLevel="1" thickBot="1">
      <c r="B40" s="20">
        <v>6</v>
      </c>
      <c r="C40" s="21" t="s">
        <v>25</v>
      </c>
      <c r="D40" s="22" t="s">
        <v>9</v>
      </c>
      <c r="E40" s="23">
        <f>(15+7-6)*0.9</f>
        <v>14.4</v>
      </c>
      <c r="F40" s="24">
        <v>0</v>
      </c>
      <c r="G40" s="24">
        <v>0</v>
      </c>
      <c r="H40" s="25">
        <f t="shared" si="0"/>
        <v>0</v>
      </c>
    </row>
    <row r="41" spans="2:8" ht="48" outlineLevel="1" thickBot="1">
      <c r="B41" s="20">
        <v>7</v>
      </c>
      <c r="C41" s="21" t="s">
        <v>26</v>
      </c>
      <c r="D41" s="22" t="s">
        <v>15</v>
      </c>
      <c r="E41" s="23">
        <v>1</v>
      </c>
      <c r="F41" s="24">
        <v>0</v>
      </c>
      <c r="G41" s="24">
        <v>0</v>
      </c>
      <c r="H41" s="25">
        <f t="shared" si="0"/>
        <v>0</v>
      </c>
    </row>
    <row r="42" spans="2:8" ht="48" outlineLevel="1" thickBot="1">
      <c r="B42" s="20">
        <v>8</v>
      </c>
      <c r="C42" s="21" t="s">
        <v>27</v>
      </c>
      <c r="D42" s="22" t="s">
        <v>8</v>
      </c>
      <c r="E42" s="23">
        <f>25</f>
        <v>25</v>
      </c>
      <c r="F42" s="24">
        <v>0</v>
      </c>
      <c r="G42" s="24">
        <v>0</v>
      </c>
      <c r="H42" s="25">
        <f t="shared" si="0"/>
        <v>0</v>
      </c>
    </row>
    <row r="43" spans="2:8" ht="44.1" customHeight="1" outlineLevel="1" thickBot="1">
      <c r="B43" s="20">
        <v>9</v>
      </c>
      <c r="C43" s="21" t="s">
        <v>28</v>
      </c>
      <c r="D43" s="22" t="s">
        <v>15</v>
      </c>
      <c r="E43" s="23">
        <v>2</v>
      </c>
      <c r="F43" s="24">
        <v>0</v>
      </c>
      <c r="G43" s="24">
        <v>0</v>
      </c>
      <c r="H43" s="25">
        <f t="shared" si="0"/>
        <v>0</v>
      </c>
    </row>
    <row r="44" spans="2:8" ht="48" outlineLevel="1" thickBot="1">
      <c r="B44" s="20">
        <v>10</v>
      </c>
      <c r="C44" s="21" t="s">
        <v>29</v>
      </c>
      <c r="D44" s="22" t="s">
        <v>15</v>
      </c>
      <c r="E44" s="23">
        <v>4</v>
      </c>
      <c r="F44" s="24">
        <v>0</v>
      </c>
      <c r="G44" s="24">
        <v>0</v>
      </c>
      <c r="H44" s="25">
        <f t="shared" si="0"/>
        <v>0</v>
      </c>
    </row>
    <row r="45" spans="2:8" ht="44.1" customHeight="1" outlineLevel="1" thickBot="1">
      <c r="B45" s="20">
        <v>11</v>
      </c>
      <c r="C45" s="21" t="s">
        <v>30</v>
      </c>
      <c r="D45" s="22" t="s">
        <v>15</v>
      </c>
      <c r="E45" s="23">
        <v>2</v>
      </c>
      <c r="F45" s="24">
        <v>0</v>
      </c>
      <c r="G45" s="24">
        <v>0</v>
      </c>
      <c r="H45" s="25">
        <f t="shared" si="0"/>
        <v>0</v>
      </c>
    </row>
    <row r="46" spans="2:8" ht="44.1" customHeight="1" outlineLevel="1" thickBot="1">
      <c r="B46" s="20">
        <v>12</v>
      </c>
      <c r="C46" s="21" t="s">
        <v>31</v>
      </c>
      <c r="D46" s="22" t="s">
        <v>15</v>
      </c>
      <c r="E46" s="23">
        <v>1</v>
      </c>
      <c r="F46" s="24">
        <v>0</v>
      </c>
      <c r="G46" s="24">
        <v>0</v>
      </c>
      <c r="H46" s="25">
        <f t="shared" si="0"/>
        <v>0</v>
      </c>
    </row>
    <row r="47" spans="2:8" ht="40.9" customHeight="1" outlineLevel="1" thickBot="1">
      <c r="B47" s="20">
        <v>13</v>
      </c>
      <c r="C47" s="21" t="s">
        <v>32</v>
      </c>
      <c r="D47" s="22" t="s">
        <v>15</v>
      </c>
      <c r="E47" s="23">
        <v>1</v>
      </c>
      <c r="F47" s="24">
        <v>0</v>
      </c>
      <c r="G47" s="24">
        <v>0</v>
      </c>
      <c r="H47" s="25">
        <f t="shared" si="0"/>
        <v>0</v>
      </c>
    </row>
    <row r="48" spans="2:8" ht="22.15" customHeight="1" outlineLevel="1" thickBot="1">
      <c r="B48" s="20">
        <v>14</v>
      </c>
      <c r="C48" s="21" t="s">
        <v>33</v>
      </c>
      <c r="D48" s="22" t="s">
        <v>10</v>
      </c>
      <c r="E48" s="23">
        <v>5</v>
      </c>
      <c r="F48" s="24">
        <v>0</v>
      </c>
      <c r="G48" s="24">
        <v>0</v>
      </c>
      <c r="H48" s="25">
        <f t="shared" si="0"/>
        <v>0</v>
      </c>
    </row>
    <row r="49" spans="2:8" ht="31.9" customHeight="1" outlineLevel="1" thickBot="1">
      <c r="B49" s="20">
        <v>15</v>
      </c>
      <c r="C49" s="21" t="s">
        <v>34</v>
      </c>
      <c r="D49" s="22" t="s">
        <v>9</v>
      </c>
      <c r="E49" s="23">
        <f>15*13.5</f>
        <v>202.5</v>
      </c>
      <c r="F49" s="24">
        <v>0</v>
      </c>
      <c r="G49" s="24">
        <v>0</v>
      </c>
      <c r="H49" s="25">
        <f t="shared" si="0"/>
        <v>0</v>
      </c>
    </row>
    <row r="50" spans="2:8" ht="34.15" customHeight="1" outlineLevel="1" thickBot="1">
      <c r="B50" s="20">
        <v>16</v>
      </c>
      <c r="C50" s="21" t="s">
        <v>35</v>
      </c>
      <c r="D50" s="22" t="s">
        <v>9</v>
      </c>
      <c r="E50" s="23">
        <f>0.62*14</f>
        <v>8.68</v>
      </c>
      <c r="F50" s="24">
        <v>0</v>
      </c>
      <c r="G50" s="24">
        <v>0</v>
      </c>
      <c r="H50" s="25">
        <f t="shared" si="0"/>
        <v>0</v>
      </c>
    </row>
    <row r="51" spans="2:8" ht="31.9" customHeight="1" outlineLevel="1" thickBot="1">
      <c r="B51" s="20">
        <v>17</v>
      </c>
      <c r="C51" s="21" t="s">
        <v>36</v>
      </c>
      <c r="D51" s="22" t="s">
        <v>8</v>
      </c>
      <c r="E51" s="23">
        <v>4</v>
      </c>
      <c r="F51" s="24">
        <v>0</v>
      </c>
      <c r="G51" s="24">
        <v>0</v>
      </c>
      <c r="H51" s="25">
        <f t="shared" si="0"/>
        <v>0</v>
      </c>
    </row>
    <row r="52" spans="2:8" ht="39" customHeight="1" outlineLevel="1" thickBot="1">
      <c r="B52" s="20">
        <v>18</v>
      </c>
      <c r="C52" s="21" t="s">
        <v>37</v>
      </c>
      <c r="D52" s="22" t="s">
        <v>10</v>
      </c>
      <c r="E52" s="23">
        <v>1</v>
      </c>
      <c r="F52" s="24">
        <v>0</v>
      </c>
      <c r="G52" s="24">
        <v>0</v>
      </c>
      <c r="H52" s="25">
        <f t="shared" si="0"/>
        <v>0</v>
      </c>
    </row>
    <row r="53" spans="2:8" ht="35.25" customHeight="1" outlineLevel="1" thickBot="1">
      <c r="B53" s="20">
        <v>19</v>
      </c>
      <c r="C53" s="29" t="s">
        <v>39</v>
      </c>
      <c r="D53" s="22" t="s">
        <v>9</v>
      </c>
      <c r="E53" s="23">
        <f>15*13.5</f>
        <v>202.5</v>
      </c>
      <c r="F53" s="24">
        <v>0</v>
      </c>
      <c r="G53" s="24">
        <v>0</v>
      </c>
      <c r="H53" s="25">
        <f t="shared" si="0"/>
        <v>0</v>
      </c>
    </row>
    <row r="54" spans="2:8" ht="32.25" outlineLevel="1" thickBot="1">
      <c r="B54" s="20">
        <v>20</v>
      </c>
      <c r="C54" s="29" t="s">
        <v>40</v>
      </c>
      <c r="D54" s="22" t="s">
        <v>38</v>
      </c>
      <c r="E54" s="23">
        <v>0.12</v>
      </c>
      <c r="F54" s="24">
        <v>0</v>
      </c>
      <c r="G54" s="24">
        <v>0</v>
      </c>
      <c r="H54" s="25">
        <f t="shared" si="0"/>
        <v>0</v>
      </c>
    </row>
    <row r="55" spans="2:8" ht="32.25" outlineLevel="1" thickBot="1">
      <c r="B55" s="20">
        <v>21</v>
      </c>
      <c r="C55" s="29" t="s">
        <v>41</v>
      </c>
      <c r="D55" s="22" t="s">
        <v>9</v>
      </c>
      <c r="E55" s="23">
        <v>14</v>
      </c>
      <c r="F55" s="24">
        <v>0</v>
      </c>
      <c r="G55" s="24">
        <v>0</v>
      </c>
      <c r="H55" s="25">
        <f t="shared" si="0"/>
        <v>0</v>
      </c>
    </row>
    <row r="56" spans="2:8" ht="32.25" outlineLevel="1" thickBot="1">
      <c r="B56" s="20">
        <v>22</v>
      </c>
      <c r="C56" s="29" t="s">
        <v>131</v>
      </c>
      <c r="D56" s="22" t="s">
        <v>10</v>
      </c>
      <c r="E56" s="23">
        <v>2</v>
      </c>
      <c r="F56" s="24">
        <v>0</v>
      </c>
      <c r="G56" s="24">
        <v>0</v>
      </c>
      <c r="H56" s="25">
        <f t="shared" si="0"/>
        <v>0</v>
      </c>
    </row>
    <row r="57" spans="2:8" ht="36.4" customHeight="1" outlineLevel="1" thickBot="1">
      <c r="B57" s="20">
        <v>23</v>
      </c>
      <c r="C57" s="29" t="s">
        <v>42</v>
      </c>
      <c r="D57" s="22" t="s">
        <v>8</v>
      </c>
      <c r="E57" s="23">
        <v>4</v>
      </c>
      <c r="F57" s="24">
        <v>0</v>
      </c>
      <c r="G57" s="24">
        <v>0</v>
      </c>
      <c r="H57" s="25">
        <f t="shared" si="0"/>
        <v>0</v>
      </c>
    </row>
    <row r="58" spans="2:8" ht="31.15" customHeight="1" outlineLevel="1" thickBot="1">
      <c r="B58" s="20">
        <v>24</v>
      </c>
      <c r="C58" s="29" t="s">
        <v>43</v>
      </c>
      <c r="D58" s="22" t="s">
        <v>8</v>
      </c>
      <c r="E58" s="23">
        <v>3</v>
      </c>
      <c r="F58" s="24">
        <v>0</v>
      </c>
      <c r="G58" s="24">
        <v>0</v>
      </c>
      <c r="H58" s="25">
        <f t="shared" si="0"/>
        <v>0</v>
      </c>
    </row>
    <row r="59" spans="2:8" ht="78.75" customHeight="1" outlineLevel="1" thickBot="1">
      <c r="B59" s="20">
        <v>25</v>
      </c>
      <c r="C59" s="21" t="s">
        <v>84</v>
      </c>
      <c r="D59" s="22" t="s">
        <v>15</v>
      </c>
      <c r="E59" s="23">
        <v>6</v>
      </c>
      <c r="F59" s="24">
        <v>0</v>
      </c>
      <c r="G59" s="24">
        <v>0</v>
      </c>
      <c r="H59" s="25">
        <f t="shared" si="0"/>
        <v>0</v>
      </c>
    </row>
    <row r="60" spans="2:8" ht="32.25" outlineLevel="1" thickBot="1">
      <c r="B60" s="20">
        <v>26</v>
      </c>
      <c r="C60" s="21" t="s">
        <v>44</v>
      </c>
      <c r="D60" s="22" t="s">
        <v>9</v>
      </c>
      <c r="E60" s="23">
        <v>4</v>
      </c>
      <c r="F60" s="24">
        <v>0</v>
      </c>
      <c r="G60" s="24">
        <v>0</v>
      </c>
      <c r="H60" s="25">
        <f t="shared" si="0"/>
        <v>0</v>
      </c>
    </row>
    <row r="61" spans="2:8" ht="68.25" customHeight="1" outlineLevel="1" thickBot="1">
      <c r="B61" s="20">
        <v>27</v>
      </c>
      <c r="C61" s="21" t="s">
        <v>85</v>
      </c>
      <c r="D61" s="22" t="s">
        <v>9</v>
      </c>
      <c r="E61" s="23">
        <v>7</v>
      </c>
      <c r="F61" s="24">
        <v>0</v>
      </c>
      <c r="G61" s="24">
        <v>0</v>
      </c>
      <c r="H61" s="25">
        <f t="shared" si="0"/>
        <v>0</v>
      </c>
    </row>
    <row r="62" spans="2:8" ht="33" customHeight="1" outlineLevel="1" thickBot="1">
      <c r="B62" s="20">
        <v>28</v>
      </c>
      <c r="C62" s="30" t="s">
        <v>86</v>
      </c>
      <c r="D62" s="31" t="s">
        <v>8</v>
      </c>
      <c r="E62" s="23">
        <f>13.5+(15-6)*2+1.5*2</f>
        <v>34.5</v>
      </c>
      <c r="F62" s="24">
        <v>0</v>
      </c>
      <c r="G62" s="24">
        <v>0</v>
      </c>
      <c r="H62" s="25">
        <f t="shared" si="0"/>
        <v>0</v>
      </c>
    </row>
    <row r="63" spans="2:8" ht="36.75" customHeight="1" outlineLevel="1" thickBot="1">
      <c r="B63" s="20">
        <v>29</v>
      </c>
      <c r="C63" s="30" t="s">
        <v>88</v>
      </c>
      <c r="D63" s="31" t="s">
        <v>8</v>
      </c>
      <c r="E63" s="23">
        <f>1.18*4</f>
        <v>4.72</v>
      </c>
      <c r="F63" s="24">
        <v>0</v>
      </c>
      <c r="G63" s="24">
        <v>0</v>
      </c>
      <c r="H63" s="25">
        <f t="shared" si="0"/>
        <v>0</v>
      </c>
    </row>
    <row r="64" spans="2:8" ht="32.25" outlineLevel="1" thickBot="1">
      <c r="B64" s="20">
        <v>30</v>
      </c>
      <c r="C64" s="30" t="s">
        <v>87</v>
      </c>
      <c r="D64" s="31" t="s">
        <v>15</v>
      </c>
      <c r="E64" s="23">
        <v>2</v>
      </c>
      <c r="F64" s="24">
        <v>0</v>
      </c>
      <c r="G64" s="24">
        <v>0</v>
      </c>
      <c r="H64" s="25">
        <f t="shared" si="0"/>
        <v>0</v>
      </c>
    </row>
    <row r="65" spans="2:8" ht="32.25" outlineLevel="1" thickBot="1">
      <c r="B65" s="20">
        <v>31</v>
      </c>
      <c r="C65" s="30" t="s">
        <v>89</v>
      </c>
      <c r="D65" s="31" t="s">
        <v>8</v>
      </c>
      <c r="E65" s="23">
        <f>13.5-3</f>
        <v>10.5</v>
      </c>
      <c r="F65" s="24">
        <v>0</v>
      </c>
      <c r="G65" s="24">
        <v>0</v>
      </c>
      <c r="H65" s="25">
        <f t="shared" si="0"/>
        <v>0</v>
      </c>
    </row>
    <row r="66" spans="2:8" ht="32.25" customHeight="1" outlineLevel="1" thickBot="1">
      <c r="B66" s="20">
        <v>32</v>
      </c>
      <c r="C66" s="30" t="s">
        <v>45</v>
      </c>
      <c r="D66" s="31" t="s">
        <v>10</v>
      </c>
      <c r="E66" s="23">
        <v>2</v>
      </c>
      <c r="F66" s="24">
        <v>0</v>
      </c>
      <c r="G66" s="24">
        <v>0</v>
      </c>
      <c r="H66" s="25">
        <f t="shared" si="0"/>
        <v>0</v>
      </c>
    </row>
    <row r="67" spans="2:8" ht="48" outlineLevel="1" thickBot="1">
      <c r="B67" s="20">
        <v>33</v>
      </c>
      <c r="C67" s="32" t="s">
        <v>46</v>
      </c>
      <c r="D67" s="31" t="s">
        <v>8</v>
      </c>
      <c r="E67" s="23">
        <f>15*2+13.5*2</f>
        <v>57</v>
      </c>
      <c r="F67" s="24">
        <v>0</v>
      </c>
      <c r="G67" s="24">
        <v>0</v>
      </c>
      <c r="H67" s="25">
        <f t="shared" si="0"/>
        <v>0</v>
      </c>
    </row>
    <row r="68" spans="2:8" ht="30.75" customHeight="1" outlineLevel="1" thickBot="1">
      <c r="B68" s="20">
        <v>34</v>
      </c>
      <c r="C68" s="30" t="s">
        <v>90</v>
      </c>
      <c r="D68" s="31" t="s">
        <v>9</v>
      </c>
      <c r="E68" s="23">
        <f>(0.23+0.04+0.06+0.04)*E62</f>
        <v>12.765000000000001</v>
      </c>
      <c r="F68" s="24">
        <v>0</v>
      </c>
      <c r="G68" s="24">
        <v>0</v>
      </c>
      <c r="H68" s="25">
        <f t="shared" si="0"/>
        <v>0</v>
      </c>
    </row>
    <row r="69" spans="2:8" ht="63.75" outlineLevel="1" thickBot="1">
      <c r="B69" s="20">
        <v>35</v>
      </c>
      <c r="C69" s="29" t="s">
        <v>91</v>
      </c>
      <c r="D69" s="22" t="s">
        <v>9</v>
      </c>
      <c r="E69" s="23">
        <f>15*13.5</f>
        <v>202.5</v>
      </c>
      <c r="F69" s="24">
        <v>0</v>
      </c>
      <c r="G69" s="24">
        <v>0</v>
      </c>
      <c r="H69" s="25">
        <f t="shared" si="0"/>
        <v>0</v>
      </c>
    </row>
    <row r="70" spans="2:8" ht="16.5" thickBot="1">
      <c r="B70" s="20">
        <v>36</v>
      </c>
      <c r="C70" s="30" t="s">
        <v>47</v>
      </c>
      <c r="D70" s="31" t="s">
        <v>8</v>
      </c>
      <c r="E70" s="23">
        <v>85</v>
      </c>
      <c r="F70" s="24">
        <v>0</v>
      </c>
      <c r="G70" s="24">
        <v>0</v>
      </c>
      <c r="H70" s="25">
        <f t="shared" si="0"/>
        <v>0</v>
      </c>
    </row>
    <row r="71" spans="2:8" ht="16.5" outlineLevel="1" thickBot="1">
      <c r="B71" s="20">
        <v>37</v>
      </c>
      <c r="C71" s="30" t="s">
        <v>48</v>
      </c>
      <c r="D71" s="31" t="s">
        <v>8</v>
      </c>
      <c r="E71" s="23">
        <v>55</v>
      </c>
      <c r="F71" s="24">
        <v>0</v>
      </c>
      <c r="G71" s="24">
        <v>0</v>
      </c>
      <c r="H71" s="25">
        <f t="shared" si="0"/>
        <v>0</v>
      </c>
    </row>
    <row r="72" spans="2:8" ht="32.25" outlineLevel="1" thickBot="1">
      <c r="B72" s="20">
        <v>38</v>
      </c>
      <c r="C72" s="30" t="s">
        <v>96</v>
      </c>
      <c r="D72" s="31" t="s">
        <v>8</v>
      </c>
      <c r="E72" s="23">
        <v>50</v>
      </c>
      <c r="F72" s="24">
        <v>0</v>
      </c>
      <c r="G72" s="24">
        <v>0</v>
      </c>
      <c r="H72" s="25">
        <f t="shared" si="0"/>
        <v>0</v>
      </c>
    </row>
    <row r="73" spans="2:8" ht="32.25" outlineLevel="1" thickBot="1">
      <c r="B73" s="20">
        <v>39</v>
      </c>
      <c r="C73" s="30" t="s">
        <v>66</v>
      </c>
      <c r="D73" s="31" t="s">
        <v>67</v>
      </c>
      <c r="E73" s="23">
        <f>13.5*5</f>
        <v>67.5</v>
      </c>
      <c r="F73" s="24">
        <v>0</v>
      </c>
      <c r="G73" s="24">
        <v>0</v>
      </c>
      <c r="H73" s="25">
        <f t="shared" si="0"/>
        <v>0</v>
      </c>
    </row>
    <row r="74" spans="2:8" ht="84.75" customHeight="1" outlineLevel="1" thickBot="1">
      <c r="B74" s="20">
        <v>40</v>
      </c>
      <c r="C74" s="30" t="s">
        <v>92</v>
      </c>
      <c r="D74" s="31" t="s">
        <v>8</v>
      </c>
      <c r="E74" s="23">
        <f>4.9*4</f>
        <v>19.600000000000001</v>
      </c>
      <c r="F74" s="24">
        <v>0</v>
      </c>
      <c r="G74" s="24">
        <v>0</v>
      </c>
      <c r="H74" s="25">
        <f t="shared" si="0"/>
        <v>0</v>
      </c>
    </row>
    <row r="75" spans="2:8" ht="51.75" customHeight="1" outlineLevel="1" thickBot="1">
      <c r="B75" s="20">
        <v>41</v>
      </c>
      <c r="C75" s="21" t="s">
        <v>132</v>
      </c>
      <c r="D75" s="31" t="s">
        <v>10</v>
      </c>
      <c r="E75" s="23">
        <v>4</v>
      </c>
      <c r="F75" s="24">
        <v>0</v>
      </c>
      <c r="G75" s="24">
        <v>0</v>
      </c>
      <c r="H75" s="25">
        <f t="shared" si="0"/>
        <v>0</v>
      </c>
    </row>
    <row r="76" spans="2:8" ht="45" customHeight="1" outlineLevel="1" thickBot="1">
      <c r="B76" s="20">
        <v>42</v>
      </c>
      <c r="C76" s="21" t="s">
        <v>68</v>
      </c>
      <c r="D76" s="31" t="s">
        <v>10</v>
      </c>
      <c r="E76" s="23">
        <v>2</v>
      </c>
      <c r="F76" s="24">
        <v>0</v>
      </c>
      <c r="G76" s="24">
        <v>0</v>
      </c>
      <c r="H76" s="25">
        <f t="shared" si="0"/>
        <v>0</v>
      </c>
    </row>
    <row r="77" spans="2:8" ht="16.5" outlineLevel="1" thickBot="1">
      <c r="B77" s="20">
        <v>43</v>
      </c>
      <c r="C77" s="33" t="s">
        <v>49</v>
      </c>
      <c r="D77" s="31" t="s">
        <v>9</v>
      </c>
      <c r="E77" s="23">
        <v>4</v>
      </c>
      <c r="F77" s="24">
        <v>0</v>
      </c>
      <c r="G77" s="24">
        <v>0</v>
      </c>
      <c r="H77" s="25">
        <f t="shared" si="0"/>
        <v>0</v>
      </c>
    </row>
    <row r="78" spans="2:8" ht="88.5" customHeight="1" outlineLevel="1" thickBot="1">
      <c r="B78" s="20">
        <v>44</v>
      </c>
      <c r="C78" s="30" t="s">
        <v>93</v>
      </c>
      <c r="D78" s="31" t="s">
        <v>10</v>
      </c>
      <c r="E78" s="23">
        <v>2</v>
      </c>
      <c r="F78" s="24">
        <v>0</v>
      </c>
      <c r="G78" s="24">
        <v>0</v>
      </c>
      <c r="H78" s="25">
        <f t="shared" si="0"/>
        <v>0</v>
      </c>
    </row>
    <row r="79" spans="2:8" ht="32.25" outlineLevel="1" thickBot="1">
      <c r="B79" s="20">
        <v>45</v>
      </c>
      <c r="C79" s="21" t="s">
        <v>50</v>
      </c>
      <c r="D79" s="34" t="s">
        <v>8</v>
      </c>
      <c r="E79" s="23">
        <f>7.5*4+1.2*4+1.2*2+(0.5+0.25+0.35+0.4)*4</f>
        <v>43.199999999999996</v>
      </c>
      <c r="F79" s="24">
        <v>0</v>
      </c>
      <c r="G79" s="24">
        <v>0</v>
      </c>
      <c r="H79" s="25">
        <f t="shared" si="0"/>
        <v>0</v>
      </c>
    </row>
    <row r="80" spans="2:8" ht="32.25" outlineLevel="1" thickBot="1">
      <c r="B80" s="20">
        <v>46</v>
      </c>
      <c r="C80" s="30" t="s">
        <v>133</v>
      </c>
      <c r="D80" s="34" t="s">
        <v>15</v>
      </c>
      <c r="E80" s="23">
        <v>2</v>
      </c>
      <c r="F80" s="24">
        <v>0</v>
      </c>
      <c r="G80" s="24">
        <v>0</v>
      </c>
      <c r="H80" s="25">
        <f t="shared" si="0"/>
        <v>0</v>
      </c>
    </row>
    <row r="81" spans="2:8" ht="26.25" customHeight="1" outlineLevel="1" thickBot="1">
      <c r="B81" s="26">
        <v>3</v>
      </c>
      <c r="C81" s="35" t="s">
        <v>94</v>
      </c>
      <c r="D81" s="62"/>
      <c r="E81" s="62"/>
      <c r="F81" s="62"/>
      <c r="G81" s="62"/>
      <c r="H81" s="48">
        <f>SUM(H82:H91)</f>
        <v>0</v>
      </c>
    </row>
    <row r="82" spans="2:8" ht="44.1" customHeight="1" outlineLevel="1" thickBot="1">
      <c r="B82" s="20">
        <v>1</v>
      </c>
      <c r="C82" s="21" t="s">
        <v>134</v>
      </c>
      <c r="D82" s="22" t="s">
        <v>51</v>
      </c>
      <c r="E82" s="23">
        <v>2</v>
      </c>
      <c r="F82" s="24">
        <v>0</v>
      </c>
      <c r="G82" s="24">
        <v>0</v>
      </c>
      <c r="H82" s="25">
        <f t="shared" si="0"/>
        <v>0</v>
      </c>
    </row>
    <row r="83" spans="2:8" ht="25.5" customHeight="1" outlineLevel="1" thickBot="1">
      <c r="B83" s="20">
        <v>2</v>
      </c>
      <c r="C83" s="21" t="s">
        <v>70</v>
      </c>
      <c r="D83" s="22" t="s">
        <v>51</v>
      </c>
      <c r="E83" s="23">
        <v>1</v>
      </c>
      <c r="F83" s="24">
        <v>0</v>
      </c>
      <c r="G83" s="24">
        <v>0</v>
      </c>
      <c r="H83" s="25">
        <f t="shared" ref="H83:H95" si="1">(F83+G83)*E83</f>
        <v>0</v>
      </c>
    </row>
    <row r="84" spans="2:8" ht="25.5" customHeight="1" outlineLevel="1" thickBot="1">
      <c r="B84" s="20">
        <v>3</v>
      </c>
      <c r="C84" s="21" t="s">
        <v>69</v>
      </c>
      <c r="D84" s="22" t="s">
        <v>51</v>
      </c>
      <c r="E84" s="23">
        <v>1</v>
      </c>
      <c r="F84" s="24">
        <v>0</v>
      </c>
      <c r="G84" s="24">
        <v>0</v>
      </c>
      <c r="H84" s="25">
        <f t="shared" si="1"/>
        <v>0</v>
      </c>
    </row>
    <row r="85" spans="2:8" ht="67.900000000000006" customHeight="1" outlineLevel="1" thickBot="1">
      <c r="B85" s="20">
        <v>4</v>
      </c>
      <c r="C85" s="21" t="s">
        <v>52</v>
      </c>
      <c r="D85" s="22" t="s">
        <v>51</v>
      </c>
      <c r="E85" s="23">
        <v>1</v>
      </c>
      <c r="F85" s="24">
        <v>0</v>
      </c>
      <c r="G85" s="24">
        <v>0</v>
      </c>
      <c r="H85" s="25">
        <f t="shared" si="1"/>
        <v>0</v>
      </c>
    </row>
    <row r="86" spans="2:8" ht="168.75" customHeight="1" outlineLevel="1" thickBot="1">
      <c r="B86" s="20">
        <v>5</v>
      </c>
      <c r="C86" s="36" t="s">
        <v>135</v>
      </c>
      <c r="D86" s="22" t="s">
        <v>10</v>
      </c>
      <c r="E86" s="23">
        <v>1</v>
      </c>
      <c r="F86" s="24">
        <v>0</v>
      </c>
      <c r="G86" s="24">
        <v>0</v>
      </c>
      <c r="H86" s="25">
        <f t="shared" si="1"/>
        <v>0</v>
      </c>
    </row>
    <row r="87" spans="2:8" ht="36.75" customHeight="1" outlineLevel="1" thickBot="1">
      <c r="B87" s="20">
        <v>6</v>
      </c>
      <c r="C87" s="21" t="s">
        <v>53</v>
      </c>
      <c r="D87" s="22" t="s">
        <v>10</v>
      </c>
      <c r="E87" s="23">
        <v>1</v>
      </c>
      <c r="F87" s="24">
        <v>0</v>
      </c>
      <c r="G87" s="24">
        <v>0</v>
      </c>
      <c r="H87" s="25">
        <f t="shared" si="1"/>
        <v>0</v>
      </c>
    </row>
    <row r="88" spans="2:8" ht="75" customHeight="1" outlineLevel="1" thickBot="1">
      <c r="B88" s="20">
        <v>7</v>
      </c>
      <c r="C88" s="21" t="s">
        <v>71</v>
      </c>
      <c r="D88" s="22" t="s">
        <v>10</v>
      </c>
      <c r="E88" s="23">
        <v>1</v>
      </c>
      <c r="F88" s="24">
        <v>0</v>
      </c>
      <c r="G88" s="24">
        <v>0</v>
      </c>
      <c r="H88" s="25">
        <f t="shared" si="1"/>
        <v>0</v>
      </c>
    </row>
    <row r="89" spans="2:8" ht="92.25" customHeight="1" outlineLevel="1" thickBot="1">
      <c r="B89" s="20">
        <v>8</v>
      </c>
      <c r="C89" s="21" t="s">
        <v>11</v>
      </c>
      <c r="D89" s="22" t="s">
        <v>9</v>
      </c>
      <c r="E89" s="23">
        <v>145</v>
      </c>
      <c r="F89" s="24">
        <v>0</v>
      </c>
      <c r="G89" s="24">
        <v>0</v>
      </c>
      <c r="H89" s="25">
        <f t="shared" si="1"/>
        <v>0</v>
      </c>
    </row>
    <row r="90" spans="2:8" ht="36.75" customHeight="1" outlineLevel="1" thickBot="1">
      <c r="B90" s="20">
        <v>9</v>
      </c>
      <c r="C90" s="21" t="s">
        <v>136</v>
      </c>
      <c r="D90" s="37" t="s">
        <v>15</v>
      </c>
      <c r="E90" s="23">
        <v>1</v>
      </c>
      <c r="F90" s="24">
        <v>0</v>
      </c>
      <c r="G90" s="24">
        <v>0</v>
      </c>
      <c r="H90" s="25">
        <f t="shared" si="1"/>
        <v>0</v>
      </c>
    </row>
    <row r="91" spans="2:8" ht="131.25" customHeight="1" outlineLevel="1" thickBot="1">
      <c r="B91" s="20">
        <v>10</v>
      </c>
      <c r="C91" s="21" t="s">
        <v>54</v>
      </c>
      <c r="D91" s="22" t="s">
        <v>10</v>
      </c>
      <c r="E91" s="23">
        <v>2</v>
      </c>
      <c r="F91" s="24">
        <v>0</v>
      </c>
      <c r="G91" s="24">
        <v>0</v>
      </c>
      <c r="H91" s="25">
        <f t="shared" si="1"/>
        <v>0</v>
      </c>
    </row>
    <row r="92" spans="2:8" ht="27.75" customHeight="1" outlineLevel="1" thickBot="1">
      <c r="B92" s="26">
        <v>4</v>
      </c>
      <c r="C92" s="35" t="s">
        <v>100</v>
      </c>
      <c r="D92" s="62"/>
      <c r="E92" s="62"/>
      <c r="F92" s="62"/>
      <c r="G92" s="62"/>
      <c r="H92" s="48">
        <f>SUM(H93:H95)</f>
        <v>0</v>
      </c>
    </row>
    <row r="93" spans="2:8" ht="72" customHeight="1" outlineLevel="1" thickBot="1">
      <c r="B93" s="20">
        <v>1</v>
      </c>
      <c r="C93" s="21" t="s">
        <v>72</v>
      </c>
      <c r="D93" s="49" t="s">
        <v>9</v>
      </c>
      <c r="E93" s="23">
        <f>(1.996+0.03)*(1+0.03)*28</f>
        <v>58.429839999999992</v>
      </c>
      <c r="F93" s="24">
        <v>0</v>
      </c>
      <c r="G93" s="24">
        <v>0</v>
      </c>
      <c r="H93" s="25">
        <f t="shared" si="1"/>
        <v>0</v>
      </c>
    </row>
    <row r="94" spans="2:8" ht="74.25" customHeight="1" outlineLevel="1" thickBot="1">
      <c r="B94" s="20">
        <v>2</v>
      </c>
      <c r="C94" s="21" t="s">
        <v>73</v>
      </c>
      <c r="D94" s="49" t="s">
        <v>15</v>
      </c>
      <c r="E94" s="23">
        <v>28</v>
      </c>
      <c r="F94" s="24">
        <v>0</v>
      </c>
      <c r="G94" s="24">
        <v>0</v>
      </c>
      <c r="H94" s="25">
        <f t="shared" si="1"/>
        <v>0</v>
      </c>
    </row>
    <row r="95" spans="2:8" ht="54.75" customHeight="1" outlineLevel="1" thickBot="1">
      <c r="B95" s="20">
        <v>3</v>
      </c>
      <c r="C95" s="21" t="s">
        <v>95</v>
      </c>
      <c r="D95" s="49" t="s">
        <v>9</v>
      </c>
      <c r="E95" s="23">
        <f>0.12*8.15*2+0.12*7.2*2</f>
        <v>3.6840000000000002</v>
      </c>
      <c r="F95" s="24">
        <v>0</v>
      </c>
      <c r="G95" s="24">
        <v>0</v>
      </c>
      <c r="H95" s="25">
        <f t="shared" si="1"/>
        <v>0</v>
      </c>
    </row>
    <row r="96" spans="2:8" ht="26.25" customHeight="1" outlineLevel="1" thickBot="1">
      <c r="B96" s="26">
        <v>5</v>
      </c>
      <c r="C96" s="35" t="s">
        <v>101</v>
      </c>
      <c r="D96" s="62"/>
      <c r="E96" s="62"/>
      <c r="F96" s="62"/>
      <c r="G96" s="62"/>
      <c r="H96" s="48">
        <f>SUM(H97:H106)</f>
        <v>0</v>
      </c>
    </row>
    <row r="97" spans="2:10" ht="33" customHeight="1" outlineLevel="1" thickBot="1">
      <c r="B97" s="20">
        <v>1</v>
      </c>
      <c r="C97" s="29" t="s">
        <v>55</v>
      </c>
      <c r="D97" s="22" t="s">
        <v>51</v>
      </c>
      <c r="E97" s="23">
        <v>1</v>
      </c>
      <c r="F97" s="38">
        <v>0</v>
      </c>
      <c r="G97" s="38">
        <v>0</v>
      </c>
      <c r="H97" s="25">
        <f>(SUM(H16:H95)/2)*0.025</f>
        <v>0</v>
      </c>
    </row>
    <row r="98" spans="2:10" ht="28.5" customHeight="1" outlineLevel="1" thickBot="1">
      <c r="B98" s="20">
        <v>2</v>
      </c>
      <c r="C98" s="29" t="s">
        <v>56</v>
      </c>
      <c r="D98" s="22" t="s">
        <v>51</v>
      </c>
      <c r="E98" s="23">
        <v>1</v>
      </c>
      <c r="F98" s="24">
        <v>0</v>
      </c>
      <c r="G98" s="24">
        <v>0</v>
      </c>
      <c r="H98" s="25">
        <f t="shared" ref="H98:H106" si="2">(F98+G98)*E98</f>
        <v>0</v>
      </c>
    </row>
    <row r="99" spans="2:10" ht="63.75" outlineLevel="1" thickBot="1">
      <c r="B99" s="20">
        <v>3</v>
      </c>
      <c r="C99" s="29" t="s">
        <v>137</v>
      </c>
      <c r="D99" s="22" t="s">
        <v>51</v>
      </c>
      <c r="E99" s="39">
        <v>0</v>
      </c>
      <c r="F99" s="24">
        <v>0</v>
      </c>
      <c r="G99" s="24">
        <v>0</v>
      </c>
      <c r="H99" s="25">
        <f t="shared" si="2"/>
        <v>0</v>
      </c>
    </row>
    <row r="100" spans="2:10" ht="62.25" customHeight="1" outlineLevel="1" thickBot="1">
      <c r="B100" s="20">
        <v>4</v>
      </c>
      <c r="C100" s="29" t="s">
        <v>138</v>
      </c>
      <c r="D100" s="22" t="s">
        <v>51</v>
      </c>
      <c r="E100" s="39">
        <v>0</v>
      </c>
      <c r="F100" s="24">
        <v>0</v>
      </c>
      <c r="G100" s="24">
        <v>0</v>
      </c>
      <c r="H100" s="25">
        <f t="shared" si="2"/>
        <v>0</v>
      </c>
    </row>
    <row r="101" spans="2:10" ht="64.5" customHeight="1" outlineLevel="1" thickBot="1">
      <c r="B101" s="20">
        <v>5</v>
      </c>
      <c r="C101" s="29" t="s">
        <v>139</v>
      </c>
      <c r="D101" s="22" t="s">
        <v>51</v>
      </c>
      <c r="E101" s="39">
        <v>0</v>
      </c>
      <c r="F101" s="24">
        <v>0</v>
      </c>
      <c r="G101" s="24">
        <v>0</v>
      </c>
      <c r="H101" s="81">
        <f t="shared" si="2"/>
        <v>0</v>
      </c>
      <c r="I101" s="82">
        <v>0</v>
      </c>
      <c r="J101" s="1" t="s">
        <v>76</v>
      </c>
    </row>
    <row r="102" spans="2:10" ht="68.25" customHeight="1" outlineLevel="1" thickBot="1">
      <c r="B102" s="20">
        <v>6</v>
      </c>
      <c r="C102" s="29" t="s">
        <v>140</v>
      </c>
      <c r="D102" s="22" t="s">
        <v>51</v>
      </c>
      <c r="E102" s="39">
        <v>0</v>
      </c>
      <c r="F102" s="24">
        <v>0</v>
      </c>
      <c r="G102" s="24">
        <v>0</v>
      </c>
      <c r="H102" s="25">
        <f t="shared" si="2"/>
        <v>0</v>
      </c>
      <c r="I102" s="3">
        <f>81.9</f>
        <v>81.900000000000006</v>
      </c>
      <c r="J102" s="1" t="s">
        <v>75</v>
      </c>
    </row>
    <row r="103" spans="2:10" ht="188.45" customHeight="1" outlineLevel="1" thickBot="1">
      <c r="B103" s="20">
        <v>7</v>
      </c>
      <c r="C103" s="29" t="s">
        <v>97</v>
      </c>
      <c r="D103" s="50" t="s">
        <v>74</v>
      </c>
      <c r="E103" s="56">
        <f>3*I101</f>
        <v>0</v>
      </c>
      <c r="F103" s="51">
        <f>I103*I102</f>
        <v>0</v>
      </c>
      <c r="G103" s="51">
        <v>0</v>
      </c>
      <c r="H103" s="81">
        <f t="shared" si="2"/>
        <v>0</v>
      </c>
      <c r="I103" s="83">
        <v>0</v>
      </c>
      <c r="J103" s="1" t="s">
        <v>143</v>
      </c>
    </row>
    <row r="104" spans="2:10" ht="216" customHeight="1" outlineLevel="1" thickBot="1">
      <c r="B104" s="20">
        <v>8</v>
      </c>
      <c r="C104" s="29" t="s">
        <v>98</v>
      </c>
      <c r="D104" s="50" t="s">
        <v>74</v>
      </c>
      <c r="E104" s="56">
        <f>3*I101</f>
        <v>0</v>
      </c>
      <c r="F104" s="51">
        <f>I104*I102</f>
        <v>0</v>
      </c>
      <c r="G104" s="51">
        <v>0</v>
      </c>
      <c r="H104" s="81">
        <f t="shared" si="2"/>
        <v>0</v>
      </c>
      <c r="I104" s="84">
        <v>0</v>
      </c>
      <c r="J104" s="1" t="s">
        <v>143</v>
      </c>
    </row>
    <row r="105" spans="2:10" ht="220.5" customHeight="1" outlineLevel="1" thickBot="1">
      <c r="B105" s="20">
        <v>9</v>
      </c>
      <c r="C105" s="29" t="s">
        <v>99</v>
      </c>
      <c r="D105" s="50" t="s">
        <v>74</v>
      </c>
      <c r="E105" s="56">
        <f>I101*3</f>
        <v>0</v>
      </c>
      <c r="F105" s="51">
        <f>I105*I102</f>
        <v>0</v>
      </c>
      <c r="G105" s="51">
        <v>0</v>
      </c>
      <c r="H105" s="81">
        <f t="shared" si="2"/>
        <v>0</v>
      </c>
      <c r="I105" s="85">
        <v>0</v>
      </c>
      <c r="J105" s="1" t="s">
        <v>143</v>
      </c>
    </row>
    <row r="106" spans="2:10" ht="210" customHeight="1" outlineLevel="1" thickBot="1">
      <c r="B106" s="40">
        <v>10</v>
      </c>
      <c r="C106" s="41" t="s">
        <v>57</v>
      </c>
      <c r="D106" s="42" t="s">
        <v>58</v>
      </c>
      <c r="E106" s="23">
        <v>1</v>
      </c>
      <c r="F106" s="43"/>
      <c r="G106" s="86">
        <v>0</v>
      </c>
      <c r="H106" s="25">
        <f t="shared" si="2"/>
        <v>0</v>
      </c>
    </row>
    <row r="107" spans="2:10" ht="31.5" customHeight="1" outlineLevel="1" thickTop="1" thickBot="1">
      <c r="B107" s="44"/>
      <c r="C107" s="52" t="s">
        <v>59</v>
      </c>
      <c r="D107" s="45"/>
      <c r="E107" s="46"/>
      <c r="F107" s="46"/>
      <c r="G107" s="46"/>
      <c r="H107" s="53">
        <f>SUM(H16:H106)/2</f>
        <v>0</v>
      </c>
    </row>
    <row r="108" spans="2:10" ht="44.1" customHeight="1" outlineLevel="1" thickTop="1"/>
    <row r="109" spans="2:10" s="4" customFormat="1" ht="24" customHeight="1">
      <c r="B109" s="5" t="s">
        <v>102</v>
      </c>
      <c r="C109" s="5"/>
      <c r="D109" s="5"/>
      <c r="E109" s="5"/>
      <c r="F109" s="5"/>
      <c r="G109" s="5"/>
      <c r="H109" s="6"/>
    </row>
    <row r="110" spans="2:10" s="4" customFormat="1" ht="24" customHeight="1">
      <c r="B110" s="5" t="s">
        <v>103</v>
      </c>
      <c r="C110" s="5"/>
      <c r="D110" s="5"/>
      <c r="E110" s="5"/>
      <c r="F110" s="54"/>
      <c r="G110" s="5" t="s">
        <v>104</v>
      </c>
      <c r="H110" s="6" t="s">
        <v>116</v>
      </c>
    </row>
    <row r="111" spans="2:10" s="4" customFormat="1" ht="24" customHeight="1">
      <c r="B111" s="5" t="s">
        <v>105</v>
      </c>
      <c r="F111" s="54"/>
      <c r="G111" s="4" t="s">
        <v>104</v>
      </c>
      <c r="H111" s="6" t="s">
        <v>117</v>
      </c>
    </row>
    <row r="112" spans="2:10" s="4" customFormat="1" ht="24" customHeight="1">
      <c r="B112" s="4" t="s">
        <v>106</v>
      </c>
      <c r="F112" s="55"/>
      <c r="G112" s="4" t="s">
        <v>107</v>
      </c>
      <c r="H112" s="6" t="s">
        <v>144</v>
      </c>
    </row>
    <row r="113" spans="2:8" s="4" customFormat="1" ht="24" customHeight="1">
      <c r="B113" s="4" t="s">
        <v>108</v>
      </c>
      <c r="F113" s="55"/>
      <c r="G113" s="4" t="s">
        <v>109</v>
      </c>
      <c r="H113" s="6" t="s">
        <v>118</v>
      </c>
    </row>
    <row r="114" spans="2:8" s="4" customFormat="1" ht="24" customHeight="1">
      <c r="B114" s="69" t="s">
        <v>110</v>
      </c>
      <c r="C114" s="69"/>
      <c r="D114" s="69"/>
      <c r="E114" s="70"/>
      <c r="F114" s="55"/>
      <c r="G114" s="7" t="s">
        <v>109</v>
      </c>
      <c r="H114" s="6" t="s">
        <v>142</v>
      </c>
    </row>
    <row r="115" spans="2:8" s="4" customFormat="1" ht="24" customHeight="1">
      <c r="B115" s="4" t="s">
        <v>119</v>
      </c>
      <c r="F115" s="55"/>
      <c r="G115" s="7" t="s">
        <v>109</v>
      </c>
      <c r="H115" s="6" t="s">
        <v>141</v>
      </c>
    </row>
    <row r="116" spans="2:8" s="4" customFormat="1" ht="24" customHeight="1">
      <c r="B116" s="4" t="s">
        <v>111</v>
      </c>
      <c r="C116" s="8"/>
      <c r="G116" s="5"/>
      <c r="H116" s="6"/>
    </row>
    <row r="117" spans="2:8" s="4" customFormat="1" ht="40.5" customHeight="1">
      <c r="B117" s="71" t="s">
        <v>120</v>
      </c>
      <c r="C117" s="71"/>
      <c r="D117" s="71"/>
      <c r="E117" s="71"/>
      <c r="F117" s="71"/>
      <c r="G117" s="71"/>
      <c r="H117" s="71"/>
    </row>
    <row r="118" spans="2:8" s="4" customFormat="1" ht="36.75" customHeight="1">
      <c r="B118" s="58" t="s">
        <v>121</v>
      </c>
      <c r="C118" s="58"/>
      <c r="D118" s="58"/>
      <c r="E118" s="58"/>
      <c r="F118" s="58"/>
      <c r="G118" s="58"/>
      <c r="H118" s="58"/>
    </row>
    <row r="119" spans="2:8" s="4" customFormat="1" ht="24" customHeight="1">
      <c r="B119" s="4" t="s">
        <v>112</v>
      </c>
      <c r="D119" s="9"/>
      <c r="E119" s="9"/>
      <c r="F119" s="9"/>
      <c r="G119" s="9"/>
      <c r="H119" s="10"/>
    </row>
    <row r="120" spans="2:8" s="4" customFormat="1" ht="24" customHeight="1">
      <c r="B120" s="5" t="s">
        <v>113</v>
      </c>
      <c r="C120" s="11"/>
      <c r="D120" s="12"/>
      <c r="E120" s="12"/>
      <c r="F120" s="5"/>
      <c r="G120" s="5"/>
      <c r="H120" s="6"/>
    </row>
    <row r="121" spans="2:8" s="4" customFormat="1" ht="24" customHeight="1">
      <c r="B121" s="5" t="s">
        <v>114</v>
      </c>
      <c r="C121" s="11"/>
      <c r="D121" s="12"/>
      <c r="E121" s="12"/>
      <c r="F121" s="5"/>
      <c r="G121" s="5"/>
      <c r="H121" s="6"/>
    </row>
    <row r="122" spans="2:8" s="4" customFormat="1" ht="24" customHeight="1">
      <c r="B122" s="5" t="s">
        <v>115</v>
      </c>
      <c r="C122" s="11"/>
      <c r="D122" s="12"/>
      <c r="E122" s="12"/>
      <c r="F122" s="5"/>
      <c r="G122" s="5"/>
      <c r="H122" s="6"/>
    </row>
    <row r="123" spans="2:8" ht="50.1" customHeight="1" outlineLevel="1"/>
    <row r="124" spans="2:8" ht="21.4" customHeight="1" outlineLevel="1"/>
    <row r="125" spans="2:8" ht="31.15" customHeight="1" outlineLevel="1"/>
    <row r="126" spans="2:8" ht="18.399999999999999" customHeight="1" outlineLevel="1"/>
    <row r="127" spans="2:8" ht="19.899999999999999" customHeight="1" outlineLevel="1"/>
    <row r="128" spans="2:8" ht="52.15" customHeight="1" outlineLevel="1"/>
    <row r="129" ht="31.15" customHeight="1" outlineLevel="1"/>
    <row r="130" ht="30" customHeight="1" outlineLevel="1"/>
    <row r="131" ht="30" customHeight="1" outlineLevel="1"/>
    <row r="132" ht="18.399999999999999" customHeight="1" outlineLevel="1"/>
    <row r="133" ht="21.4" customHeight="1" outlineLevel="1"/>
    <row r="134" ht="20.65" customHeight="1" outlineLevel="1"/>
    <row r="135" ht="47.65" customHeight="1" outlineLevel="1"/>
    <row r="136" ht="33.4" customHeight="1" outlineLevel="1"/>
    <row r="137" ht="31.15" customHeight="1" outlineLevel="1"/>
    <row r="138" ht="44.1" customHeight="1"/>
    <row r="139" ht="34.9" customHeight="1" outlineLevel="1"/>
    <row r="140" ht="24.4" customHeight="1" outlineLevel="1"/>
    <row r="141" ht="17.649999999999999" customHeight="1" outlineLevel="1"/>
    <row r="142" ht="58.5" customHeight="1" outlineLevel="1"/>
    <row r="143" ht="44.1" customHeight="1" outlineLevel="1"/>
    <row r="144" ht="38.65" customHeight="1" outlineLevel="1"/>
    <row r="145" ht="44.65" customHeight="1" outlineLevel="1"/>
    <row r="146" ht="44.1" customHeight="1" outlineLevel="1"/>
    <row r="147" ht="44.1" customHeight="1" outlineLevel="1"/>
    <row r="148" ht="44.1" customHeight="1" outlineLevel="1"/>
    <row r="149" ht="22.15" customHeight="1"/>
    <row r="150" ht="19.899999999999999" customHeight="1"/>
    <row r="151" ht="21.4" customHeight="1" outlineLevel="1"/>
    <row r="152" ht="31.5" customHeight="1" outlineLevel="1"/>
    <row r="153" ht="43.9" customHeight="1" outlineLevel="1"/>
    <row r="154" ht="22.5" customHeight="1" outlineLevel="1"/>
    <row r="155" ht="34.9" customHeight="1" outlineLevel="1"/>
    <row r="156" ht="21" customHeight="1" outlineLevel="1"/>
    <row r="157" ht="33" customHeight="1" outlineLevel="1"/>
    <row r="158" ht="28.5" customHeight="1" outlineLevel="1"/>
    <row r="159" ht="31.15" customHeight="1" outlineLevel="1"/>
    <row r="160" ht="30" customHeight="1" outlineLevel="1"/>
    <row r="161" ht="46.5" customHeight="1" outlineLevel="1"/>
    <row r="162" ht="30.4" customHeight="1" outlineLevel="1"/>
    <row r="163" ht="30" customHeight="1" outlineLevel="1"/>
    <row r="164" ht="19.899999999999999" customHeight="1" outlineLevel="1"/>
    <row r="165" ht="30.4" customHeight="1" outlineLevel="1"/>
    <row r="166" ht="34.9" customHeight="1" outlineLevel="1"/>
    <row r="167" ht="30" customHeight="1" outlineLevel="1"/>
    <row r="168" ht="31.15" customHeight="1" outlineLevel="1"/>
    <row r="169" ht="44.1" customHeight="1"/>
    <row r="170" ht="44.1" customHeight="1" outlineLevel="1"/>
    <row r="171" ht="44.1" customHeight="1" outlineLevel="1"/>
    <row r="172" ht="44.1" customHeight="1" outlineLevel="1"/>
    <row r="173" ht="44.1" customHeight="1" outlineLevel="1"/>
    <row r="174" ht="44.1" customHeight="1" outlineLevel="1"/>
    <row r="175" ht="79.5" customHeight="1" outlineLevel="1"/>
    <row r="176" ht="44.1" customHeight="1" outlineLevel="1"/>
    <row r="177" ht="44.1" customHeight="1" outlineLevel="1"/>
    <row r="178" ht="44.1" customHeight="1" outlineLevel="1"/>
    <row r="179" ht="44.1" customHeight="1"/>
    <row r="180" ht="44.1" customHeight="1" outlineLevel="1"/>
    <row r="181" ht="44.1" customHeight="1" outlineLevel="1"/>
    <row r="182" ht="44.1" customHeight="1" outlineLevel="1"/>
    <row r="183" ht="44.1" customHeight="1" outlineLevel="1"/>
    <row r="184" ht="44.1" customHeight="1" outlineLevel="1"/>
    <row r="185" ht="44.1" customHeight="1" outlineLevel="1"/>
    <row r="186" ht="44.1" customHeight="1" outlineLevel="1"/>
    <row r="187" ht="44.1" customHeight="1" outlineLevel="1"/>
    <row r="188" ht="44.1" customHeight="1" outlineLevel="1"/>
    <row r="189" ht="44.1" customHeight="1" outlineLevel="1"/>
    <row r="190" ht="44.1" customHeight="1" outlineLevel="1"/>
    <row r="191" ht="44.1" customHeight="1" outlineLevel="1"/>
    <row r="192" ht="44.1" customHeight="1" outlineLevel="1"/>
    <row r="193" ht="44.1" customHeight="1" outlineLevel="1"/>
    <row r="194" ht="44.1" customHeight="1" outlineLevel="1"/>
    <row r="195" ht="44.1" customHeight="1" outlineLevel="1"/>
    <row r="196" ht="44.1" customHeight="1" outlineLevel="1"/>
    <row r="197" ht="44.1" customHeight="1" outlineLevel="1"/>
    <row r="198" ht="44.1" customHeight="1" outlineLevel="1"/>
    <row r="199" ht="44.1" customHeight="1" outlineLevel="1"/>
    <row r="200" ht="44.1" customHeight="1" outlineLevel="1"/>
    <row r="201" ht="44.1" customHeight="1" outlineLevel="1"/>
    <row r="202" ht="44.1" customHeight="1" outlineLevel="1"/>
    <row r="203" ht="180.75" customHeight="1" outlineLevel="1"/>
    <row r="204" ht="44.1" customHeight="1" outlineLevel="1"/>
    <row r="205" ht="44.1" customHeight="1" outlineLevel="1"/>
    <row r="206" ht="44.1" customHeight="1" outlineLevel="1"/>
    <row r="207" ht="44.1" customHeight="1" outlineLevel="1"/>
    <row r="208" ht="44.1" customHeight="1" outlineLevel="1"/>
    <row r="209" ht="44.1" customHeight="1" outlineLevel="1"/>
    <row r="210" ht="44.1" customHeight="1" outlineLevel="1"/>
    <row r="211" ht="44.1" customHeight="1" outlineLevel="1"/>
    <row r="212" ht="44.1" customHeight="1" outlineLevel="1"/>
    <row r="213" ht="44.1" customHeight="1" outlineLevel="1"/>
    <row r="214" ht="44.1" customHeight="1" outlineLevel="1"/>
    <row r="215" ht="44.1" customHeight="1" outlineLevel="1"/>
    <row r="216" ht="75.75" customHeight="1" outlineLevel="1"/>
    <row r="217" ht="44.1" customHeight="1" outlineLevel="1"/>
    <row r="218" ht="44.1" customHeight="1" outlineLevel="1"/>
    <row r="219" ht="44.1" customHeight="1" outlineLevel="1"/>
    <row r="220" ht="89.25" customHeight="1" outlineLevel="1"/>
    <row r="221" ht="108" customHeight="1" outlineLevel="1"/>
    <row r="222" ht="44.1" customHeight="1" outlineLevel="1"/>
    <row r="223" ht="44.1" customHeight="1" outlineLevel="1"/>
    <row r="224" ht="44.1" customHeight="1" outlineLevel="1"/>
    <row r="225" ht="44.1" customHeight="1" outlineLevel="1"/>
    <row r="226" ht="44.1" customHeight="1" outlineLevel="1"/>
    <row r="227" ht="44.1" customHeight="1" outlineLevel="1"/>
    <row r="228" ht="44.1" customHeight="1" outlineLevel="1"/>
    <row r="229" ht="44.1" customHeight="1" outlineLevel="1"/>
    <row r="230" ht="79.5" customHeight="1" outlineLevel="1"/>
    <row r="231" ht="44.1" customHeight="1" outlineLevel="1"/>
    <row r="232" ht="44.1" customHeight="1"/>
    <row r="233" ht="44.1" customHeight="1" outlineLevel="1"/>
    <row r="234" ht="44.1" customHeight="1" outlineLevel="1"/>
    <row r="235" ht="44.1" customHeight="1" outlineLevel="1"/>
    <row r="236" ht="44.1" customHeight="1" outlineLevel="1"/>
    <row r="237" ht="44.1" customHeight="1" outlineLevel="1"/>
    <row r="238" ht="44.1" customHeight="1" outlineLevel="1"/>
    <row r="239" ht="44.1" customHeight="1" outlineLevel="1"/>
    <row r="240" ht="44.1" customHeight="1"/>
    <row r="241" ht="81.75" customHeight="1" outlineLevel="1"/>
    <row r="242" ht="44.1" customHeight="1" outlineLevel="1"/>
    <row r="243" ht="44.1" customHeight="1" outlineLevel="1"/>
    <row r="244" ht="44.1" customHeight="1" outlineLevel="1"/>
    <row r="245" ht="44.1" customHeight="1" outlineLevel="1"/>
    <row r="246" ht="22.9" customHeight="1" outlineLevel="1"/>
    <row r="247" ht="44.1" customHeight="1" outlineLevel="1"/>
    <row r="248" ht="44.1" customHeight="1" outlineLevel="1"/>
    <row r="249" ht="44.1" customHeight="1" outlineLevel="1"/>
    <row r="250" ht="44.1" customHeight="1" outlineLevel="1"/>
    <row r="251" ht="44.1" customHeight="1" outlineLevel="1"/>
    <row r="252" ht="44.1" customHeight="1" outlineLevel="1"/>
    <row r="253" ht="44.1" customHeight="1" outlineLevel="1"/>
    <row r="254" ht="44.1" customHeight="1" outlineLevel="1"/>
    <row r="255" ht="44.1" customHeight="1" outlineLevel="1"/>
    <row r="256" ht="44.1" customHeight="1" outlineLevel="1"/>
    <row r="257" ht="54.75" customHeight="1" outlineLevel="1"/>
    <row r="258" ht="44.1" customHeight="1"/>
    <row r="259" ht="44.1" customHeight="1"/>
    <row r="266" ht="26.65" customHeight="1"/>
  </sheetData>
  <mergeCells count="17">
    <mergeCell ref="D2:G2"/>
    <mergeCell ref="D3:G3"/>
    <mergeCell ref="D4:G4"/>
    <mergeCell ref="B114:E114"/>
    <mergeCell ref="B117:H117"/>
    <mergeCell ref="B14:H14"/>
    <mergeCell ref="D5:G5"/>
    <mergeCell ref="D6:G6"/>
    <mergeCell ref="D7:G7"/>
    <mergeCell ref="D8:G8"/>
    <mergeCell ref="D9:G9"/>
    <mergeCell ref="B118:H118"/>
    <mergeCell ref="D16:G16"/>
    <mergeCell ref="D34:G34"/>
    <mergeCell ref="D81:G81"/>
    <mergeCell ref="D92:G92"/>
    <mergeCell ref="D96:G96"/>
  </mergeCells>
  <pageMargins left="0.11811023622047245" right="0.11811023622047245" top="0.15748031496062992" bottom="0.15748031496062992" header="0.31496062992125984" footer="0.31496062992125984"/>
  <pageSetup paperSize="8" scale="7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6edd4da-7e66-4870-9263-e723aff5a2c3">
      <Terms xmlns="http://schemas.microsoft.com/office/infopath/2007/PartnerControls"/>
    </lcf76f155ced4ddcb4097134ff3c332f>
    <TaxCatchAll xmlns="959b0b2a-bc55-46eb-8455-29450620f09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E19DAB7C78E4C64FB3A443B733D55F29" ma:contentTypeVersion="15" ma:contentTypeDescription="Створення нового документа." ma:contentTypeScope="" ma:versionID="5dfdb45b48556b89ac387cd007fb0ca7">
  <xsd:schema xmlns:xsd="http://www.w3.org/2001/XMLSchema" xmlns:xs="http://www.w3.org/2001/XMLSchema" xmlns:p="http://schemas.microsoft.com/office/2006/metadata/properties" xmlns:ns2="76edd4da-7e66-4870-9263-e723aff5a2c3" xmlns:ns3="959b0b2a-bc55-46eb-8455-29450620f095" targetNamespace="http://schemas.microsoft.com/office/2006/metadata/properties" ma:root="true" ma:fieldsID="9f18a180e9d1b2c1c5c66f4e1792ff7f" ns2:_="" ns3:_="">
    <xsd:import namespace="76edd4da-7e66-4870-9263-e723aff5a2c3"/>
    <xsd:import namespace="959b0b2a-bc55-46eb-8455-29450620f09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edd4da-7e66-4870-9263-e723aff5a2c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Теги зображень" ma:readOnly="false" ma:fieldId="{5cf76f15-5ced-4ddc-b409-7134ff3c332f}" ma:taxonomyMulti="true" ma:sspId="2204a950-474a-4b7a-a44a-33afe7cad9c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9b0b2a-bc55-46eb-8455-29450620f095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e543c3eb-fbcd-46ff-a358-0e622dfd7059}" ma:internalName="TaxCatchAll" ma:showField="CatchAllData" ma:web="959b0b2a-bc55-46eb-8455-29450620f09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Спільний доступ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Відомості про тих, хто має доступ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вмісту"/>
        <xsd:element ref="dc:title" minOccurs="0" maxOccurs="1" ma:index="4" ma:displayName="Заголовок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9D771A4-5EE7-476E-94A3-B967B47B410C}">
  <ds:schemaRefs>
    <ds:schemaRef ds:uri="http://schemas.microsoft.com/office/2006/metadata/properties"/>
    <ds:schemaRef ds:uri="http://schemas.microsoft.com/office/infopath/2007/PartnerControls"/>
    <ds:schemaRef ds:uri="76edd4da-7e66-4870-9263-e723aff5a2c3"/>
    <ds:schemaRef ds:uri="959b0b2a-bc55-46eb-8455-29450620f095"/>
  </ds:schemaRefs>
</ds:datastoreItem>
</file>

<file path=customXml/itemProps2.xml><?xml version="1.0" encoding="utf-8"?>
<ds:datastoreItem xmlns:ds="http://schemas.openxmlformats.org/officeDocument/2006/customXml" ds:itemID="{59E1776A-F8D0-48E2-9075-14705AD00CF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6edd4da-7e66-4870-9263-e723aff5a2c3"/>
    <ds:schemaRef ds:uri="959b0b2a-bc55-46eb-8455-29450620f09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12CAA29-139E-45BF-90C2-AF124F7611FC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037e0cb5-d238-4c92-a419-eac9f866b371}" enabled="0" method="" siteId="{037e0cb5-d238-4c92-a419-eac9f866b371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ДЦ_ОККО_3.0_Броди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2025-01-22T12:31:31Z</dcterms:created>
  <dcterms:modified xsi:type="dcterms:W3CDTF">2026-06-23T13:31:58Z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0x010100E19DAB7C78E4C64FB3A443B733D55F29</vt:lpwstr>
  </property>
</Properties>
</file>